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11788\Desktop\VIGILANTSE SEDE APOS IMPUGNAÇÃO\"/>
    </mc:Choice>
  </mc:AlternateContent>
  <bookViews>
    <workbookView showHorizontalScroll="0" showVerticalScroll="0" xWindow="0" yWindow="0" windowWidth="16380" windowHeight="8190" tabRatio="948" activeTab="5"/>
  </bookViews>
  <sheets>
    <sheet name="VIGILANTE ARMADO NOTURNO 12X36" sheetId="13" r:id="rId1"/>
    <sheet name="VIGILANTE ARMADO DIURNO 12X36" sheetId="22" r:id="rId2"/>
    <sheet name="FISCAL ARMADO NOTURNO 12X36" sheetId="23" r:id="rId3"/>
    <sheet name="FISCAL ARMADO DIURNO 12X36" sheetId="24" r:id="rId4"/>
    <sheet name="VIGILANTE DESARMADO DIURNO 44h" sheetId="25" r:id="rId5"/>
    <sheet name="TABELA RESUMO" sheetId="26" r:id="rId6"/>
    <sheet name="UNIFORMES" sheetId="20" r:id="rId7"/>
    <sheet name="MATERIAL" sheetId="21" r:id="rId8"/>
    <sheet name="EQUIPAMENTOS" sheetId="15" r:id="rId9"/>
  </sheets>
  <definedNames>
    <definedName name="__xlnm.Print_Area_1">#REF!</definedName>
    <definedName name="__xlnm.Print_Area_2">#REF!</definedName>
    <definedName name="__xlnm.Print_Area_3">#REF!</definedName>
    <definedName name="_xlnm.Print_Area" localSheetId="3">'FISCAL ARMADO DIURNO 12X36'!$A$2:$L$146</definedName>
    <definedName name="_xlnm.Print_Area" localSheetId="2">'FISCAL ARMADO NOTURNO 12X36'!$A$2:$L$146</definedName>
    <definedName name="_xlnm.Print_Area" localSheetId="1">'VIGILANTE ARMADO DIURNO 12X36'!$A$2:$L$146</definedName>
    <definedName name="_xlnm.Print_Area" localSheetId="0">'VIGILANTE ARMADO NOTURNO 12X36'!$A$2:$L$146</definedName>
    <definedName name="_xlnm.Print_Area" localSheetId="4">'VIGILANTE DESARMADO DIURNO 44h'!$A$2:$L$146</definedName>
    <definedName name="Excel_BuiltIn_Print_Area_1">#N/A</definedName>
    <definedName name="Excel_BuiltIn_Print_Area_1_2">#N/A</definedName>
    <definedName name="Excel_BuiltIn_Print_Area_2">#N/A</definedName>
    <definedName name="Excel_BuiltIn_Print_Area_2_2">#N/A</definedName>
    <definedName name="Teste">#N/A</definedName>
  </definedNames>
  <calcPr calcId="162913"/>
</workbook>
</file>

<file path=xl/calcChain.xml><?xml version="1.0" encoding="utf-8"?>
<calcChain xmlns="http://schemas.openxmlformats.org/spreadsheetml/2006/main">
  <c r="J146" i="25" l="1"/>
  <c r="J62" i="25" l="1"/>
  <c r="J62" i="24"/>
  <c r="F10" i="26"/>
  <c r="E10" i="26"/>
  <c r="D10" i="26"/>
  <c r="C10" i="26"/>
  <c r="B10" i="26"/>
  <c r="B13" i="26"/>
  <c r="B14" i="26"/>
  <c r="B16" i="26"/>
  <c r="J121" i="25"/>
  <c r="J120" i="25"/>
  <c r="J119" i="25"/>
  <c r="J118" i="25"/>
  <c r="J133" i="25"/>
  <c r="J107" i="25"/>
  <c r="J112" i="25"/>
  <c r="J101" i="25"/>
  <c r="J102" i="25"/>
  <c r="J100" i="25"/>
  <c r="J87" i="25"/>
  <c r="J63" i="25"/>
  <c r="J69" i="25"/>
  <c r="J75" i="25"/>
  <c r="J57" i="25"/>
  <c r="J45" i="25"/>
  <c r="J31" i="25"/>
  <c r="J32" i="25"/>
  <c r="J133" i="24"/>
  <c r="J121" i="24"/>
  <c r="J120" i="24"/>
  <c r="J119" i="24"/>
  <c r="J118" i="24"/>
  <c r="J122" i="24"/>
  <c r="J142" i="24"/>
  <c r="J112" i="24"/>
  <c r="J107" i="24"/>
  <c r="J100" i="24"/>
  <c r="J87" i="24"/>
  <c r="J63" i="24"/>
  <c r="J57" i="24"/>
  <c r="J45" i="24"/>
  <c r="J31" i="24"/>
  <c r="J37" i="24"/>
  <c r="J32" i="24"/>
  <c r="J122" i="23"/>
  <c r="J121" i="23"/>
  <c r="J120" i="23"/>
  <c r="J119" i="23"/>
  <c r="J133" i="23"/>
  <c r="J118" i="23"/>
  <c r="J107" i="23"/>
  <c r="J112" i="23"/>
  <c r="J101" i="23"/>
  <c r="J102" i="23"/>
  <c r="J100" i="23"/>
  <c r="J87" i="23"/>
  <c r="J63" i="23"/>
  <c r="J62" i="23"/>
  <c r="J57" i="23"/>
  <c r="J45" i="23"/>
  <c r="J31" i="23"/>
  <c r="J35" i="23"/>
  <c r="J133" i="22"/>
  <c r="J121" i="22"/>
  <c r="J120" i="22"/>
  <c r="J119" i="22"/>
  <c r="J122" i="22"/>
  <c r="J142" i="22"/>
  <c r="J118" i="22"/>
  <c r="J107" i="22"/>
  <c r="J112" i="22"/>
  <c r="J100" i="22"/>
  <c r="J101" i="22"/>
  <c r="J102" i="22"/>
  <c r="J87" i="22"/>
  <c r="J63" i="22"/>
  <c r="J62" i="22"/>
  <c r="J57" i="22"/>
  <c r="J45" i="22"/>
  <c r="J31" i="22"/>
  <c r="J32" i="22"/>
  <c r="J122" i="13"/>
  <c r="E14" i="15"/>
  <c r="E13" i="15"/>
  <c r="E12" i="15"/>
  <c r="F13" i="21"/>
  <c r="E12" i="20"/>
  <c r="E11" i="20"/>
  <c r="J122" i="25"/>
  <c r="J142" i="25"/>
  <c r="J101" i="24"/>
  <c r="J102" i="24"/>
  <c r="J142" i="23"/>
  <c r="J32" i="23"/>
  <c r="J37" i="23"/>
  <c r="J34" i="23"/>
  <c r="J121" i="13"/>
  <c r="J120" i="13"/>
  <c r="F15" i="21"/>
  <c r="F14" i="21"/>
  <c r="J119" i="13"/>
  <c r="G5" i="21"/>
  <c r="E5" i="21"/>
  <c r="F10" i="15"/>
  <c r="G9" i="15"/>
  <c r="F9" i="15"/>
  <c r="E9" i="15"/>
  <c r="F8" i="15"/>
  <c r="E8" i="15"/>
  <c r="F7" i="15"/>
  <c r="E7" i="15"/>
  <c r="F6" i="15"/>
  <c r="E6" i="15"/>
  <c r="F5" i="15"/>
  <c r="E5" i="15"/>
  <c r="G11" i="21"/>
  <c r="E11" i="21"/>
  <c r="F11" i="21"/>
  <c r="E10" i="21"/>
  <c r="H10" i="21"/>
  <c r="F9" i="21"/>
  <c r="E9" i="21"/>
  <c r="G9" i="21"/>
  <c r="G8" i="21"/>
  <c r="E8" i="21"/>
  <c r="E7" i="21"/>
  <c r="G7" i="21"/>
  <c r="E6" i="21"/>
  <c r="G6" i="21"/>
  <c r="F5" i="21"/>
  <c r="F6" i="21"/>
  <c r="H11" i="21"/>
  <c r="F7" i="21"/>
  <c r="F10" i="21"/>
  <c r="G10" i="21"/>
  <c r="E23" i="20"/>
  <c r="E24" i="20"/>
  <c r="E22" i="20"/>
  <c r="E21" i="20"/>
  <c r="E20" i="20"/>
  <c r="E19" i="20"/>
  <c r="E18" i="20"/>
  <c r="E17" i="20"/>
  <c r="J118" i="13"/>
  <c r="E10" i="20"/>
  <c r="E9" i="20"/>
  <c r="E8" i="20"/>
  <c r="E7" i="20"/>
  <c r="E6" i="20"/>
  <c r="E5" i="20"/>
  <c r="J63" i="13"/>
  <c r="J62" i="13"/>
  <c r="J31" i="13"/>
  <c r="J32" i="13"/>
  <c r="J133" i="13"/>
  <c r="J100" i="13"/>
  <c r="J101" i="13"/>
  <c r="J87" i="13"/>
  <c r="J45" i="13"/>
  <c r="J57" i="13"/>
  <c r="J107" i="13"/>
  <c r="J112" i="13"/>
  <c r="J102" i="13"/>
  <c r="J142" i="13"/>
  <c r="J37" i="25"/>
  <c r="K98" i="24"/>
  <c r="J67" i="24"/>
  <c r="K93" i="24"/>
  <c r="K86" i="24"/>
  <c r="K43" i="24"/>
  <c r="K45" i="24"/>
  <c r="J73" i="24"/>
  <c r="K53" i="24"/>
  <c r="K96" i="24"/>
  <c r="K81" i="24"/>
  <c r="J138" i="24"/>
  <c r="K44" i="24"/>
  <c r="K97" i="24"/>
  <c r="K56" i="24"/>
  <c r="K101" i="24"/>
  <c r="K85" i="24"/>
  <c r="K95" i="24"/>
  <c r="K94" i="24"/>
  <c r="K99" i="24"/>
  <c r="K83" i="24"/>
  <c r="K82" i="24"/>
  <c r="K49" i="24"/>
  <c r="K84" i="24"/>
  <c r="J69" i="24"/>
  <c r="J75" i="24"/>
  <c r="K101" i="23"/>
  <c r="K86" i="23"/>
  <c r="K97" i="23"/>
  <c r="K83" i="23"/>
  <c r="K82" i="23"/>
  <c r="K85" i="23"/>
  <c r="J67" i="23"/>
  <c r="J69" i="23"/>
  <c r="J75" i="23"/>
  <c r="K93" i="23"/>
  <c r="K100" i="23"/>
  <c r="K102" i="23"/>
  <c r="J111" i="23"/>
  <c r="J113" i="23"/>
  <c r="J141" i="23"/>
  <c r="F9" i="26"/>
  <c r="K94" i="23"/>
  <c r="K81" i="23"/>
  <c r="K96" i="23"/>
  <c r="K99" i="23"/>
  <c r="K84" i="23"/>
  <c r="K43" i="23"/>
  <c r="J138" i="23"/>
  <c r="K44" i="23"/>
  <c r="K98" i="23"/>
  <c r="K95" i="23"/>
  <c r="J37" i="22"/>
  <c r="J34" i="13"/>
  <c r="J35" i="13"/>
  <c r="J37" i="13"/>
  <c r="K44" i="25"/>
  <c r="K101" i="25"/>
  <c r="J138" i="25"/>
  <c r="K83" i="25"/>
  <c r="K43" i="25"/>
  <c r="K45" i="25"/>
  <c r="J73" i="25"/>
  <c r="K96" i="25"/>
  <c r="K93" i="25"/>
  <c r="K81" i="25"/>
  <c r="K94" i="25"/>
  <c r="K85" i="25"/>
  <c r="K99" i="25"/>
  <c r="K95" i="25"/>
  <c r="K98" i="25"/>
  <c r="K86" i="25"/>
  <c r="K82" i="25"/>
  <c r="K84" i="25"/>
  <c r="K97" i="25"/>
  <c r="K52" i="24"/>
  <c r="K54" i="24"/>
  <c r="K55" i="24"/>
  <c r="E6" i="26"/>
  <c r="E13" i="26"/>
  <c r="E14" i="26"/>
  <c r="E16" i="26"/>
  <c r="K100" i="24"/>
  <c r="K102" i="24"/>
  <c r="J111" i="24"/>
  <c r="J113" i="24"/>
  <c r="J141" i="24"/>
  <c r="E9" i="26"/>
  <c r="K51" i="24"/>
  <c r="K57" i="24"/>
  <c r="J74" i="24"/>
  <c r="J76" i="24"/>
  <c r="J139" i="24"/>
  <c r="K50" i="24"/>
  <c r="K87" i="24"/>
  <c r="J140" i="24"/>
  <c r="E8" i="26"/>
  <c r="K87" i="23"/>
  <c r="J140" i="23"/>
  <c r="F8" i="26"/>
  <c r="F6" i="26"/>
  <c r="F13" i="26"/>
  <c r="F14" i="26"/>
  <c r="F16" i="26"/>
  <c r="K45" i="23"/>
  <c r="K97" i="22"/>
  <c r="J67" i="22"/>
  <c r="J69" i="22"/>
  <c r="J75" i="22"/>
  <c r="K86" i="22"/>
  <c r="K85" i="22"/>
  <c r="K43" i="22"/>
  <c r="K45" i="22"/>
  <c r="J73" i="22"/>
  <c r="K96" i="22"/>
  <c r="K99" i="22"/>
  <c r="K50" i="22"/>
  <c r="K84" i="22"/>
  <c r="K94" i="22"/>
  <c r="J138" i="22"/>
  <c r="K82" i="22"/>
  <c r="K51" i="22"/>
  <c r="K44" i="22"/>
  <c r="K101" i="22"/>
  <c r="K93" i="22"/>
  <c r="K95" i="22"/>
  <c r="K81" i="22"/>
  <c r="K83" i="22"/>
  <c r="K98" i="22"/>
  <c r="K56" i="22"/>
  <c r="K82" i="13"/>
  <c r="K83" i="13"/>
  <c r="K81" i="13"/>
  <c r="K84" i="13"/>
  <c r="K95" i="13"/>
  <c r="K97" i="13"/>
  <c r="K44" i="13"/>
  <c r="K94" i="13"/>
  <c r="K85" i="13"/>
  <c r="K101" i="13"/>
  <c r="K93" i="13"/>
  <c r="K98" i="13"/>
  <c r="K86" i="13"/>
  <c r="J138" i="13"/>
  <c r="K99" i="13"/>
  <c r="K43" i="13"/>
  <c r="J67" i="13"/>
  <c r="J69" i="13"/>
  <c r="J75" i="13"/>
  <c r="K96" i="13"/>
  <c r="K55" i="25"/>
  <c r="K87" i="25"/>
  <c r="J140" i="25"/>
  <c r="D8" i="26"/>
  <c r="D6" i="26"/>
  <c r="D13" i="26"/>
  <c r="D14" i="26"/>
  <c r="D16" i="26"/>
  <c r="K54" i="25"/>
  <c r="K50" i="25"/>
  <c r="K100" i="25"/>
  <c r="K102" i="25"/>
  <c r="J111" i="25"/>
  <c r="J113" i="25"/>
  <c r="J141" i="25"/>
  <c r="D9" i="26"/>
  <c r="K56" i="25"/>
  <c r="K49" i="25"/>
  <c r="K52" i="25"/>
  <c r="K53" i="25"/>
  <c r="K51" i="25"/>
  <c r="E7" i="26"/>
  <c r="J143" i="24"/>
  <c r="J73" i="23"/>
  <c r="K53" i="23"/>
  <c r="K56" i="23"/>
  <c r="K52" i="23"/>
  <c r="K54" i="23"/>
  <c r="K50" i="23"/>
  <c r="K55" i="23"/>
  <c r="K51" i="23"/>
  <c r="K49" i="23"/>
  <c r="K57" i="23"/>
  <c r="J74" i="23"/>
  <c r="K52" i="22"/>
  <c r="K55" i="22"/>
  <c r="K53" i="22"/>
  <c r="K87" i="22"/>
  <c r="J140" i="22"/>
  <c r="B8" i="26"/>
  <c r="B6" i="26"/>
  <c r="K49" i="22"/>
  <c r="K54" i="22"/>
  <c r="K100" i="22"/>
  <c r="K102" i="22"/>
  <c r="J111" i="22"/>
  <c r="J113" i="22"/>
  <c r="J141" i="22"/>
  <c r="B9" i="26"/>
  <c r="K45" i="13"/>
  <c r="K100" i="13"/>
  <c r="K102" i="13"/>
  <c r="J111" i="13"/>
  <c r="J113" i="13"/>
  <c r="J141" i="13"/>
  <c r="C9" i="26"/>
  <c r="K87" i="13"/>
  <c r="J140" i="13"/>
  <c r="C8" i="26"/>
  <c r="C6" i="26"/>
  <c r="K57" i="25"/>
  <c r="J74" i="25"/>
  <c r="J76" i="25"/>
  <c r="J139" i="25"/>
  <c r="K127" i="24"/>
  <c r="J76" i="23"/>
  <c r="J139" i="23"/>
  <c r="K57" i="22"/>
  <c r="J74" i="22"/>
  <c r="J76" i="22"/>
  <c r="J139" i="22"/>
  <c r="J73" i="13"/>
  <c r="K53" i="13"/>
  <c r="K52" i="13"/>
  <c r="K56" i="13"/>
  <c r="K50" i="13"/>
  <c r="K54" i="13"/>
  <c r="K51" i="13"/>
  <c r="K55" i="13"/>
  <c r="K49" i="13"/>
  <c r="K57" i="13"/>
  <c r="J74" i="13"/>
  <c r="D7" i="26"/>
  <c r="J143" i="25"/>
  <c r="K128" i="24"/>
  <c r="K130" i="24"/>
  <c r="F7" i="26"/>
  <c r="J143" i="23"/>
  <c r="B7" i="26"/>
  <c r="J143" i="22"/>
  <c r="J76" i="13"/>
  <c r="J139" i="13"/>
  <c r="K127" i="25"/>
  <c r="K131" i="24"/>
  <c r="K133" i="24"/>
  <c r="J144" i="24"/>
  <c r="K132" i="24"/>
  <c r="K127" i="23"/>
  <c r="K127" i="22"/>
  <c r="K128" i="22"/>
  <c r="K132" i="22"/>
  <c r="K131" i="22"/>
  <c r="C7" i="26"/>
  <c r="C13" i="26"/>
  <c r="C14" i="26"/>
  <c r="C16" i="26"/>
  <c r="J143" i="13"/>
  <c r="K128" i="25"/>
  <c r="K131" i="25"/>
  <c r="E11" i="26"/>
  <c r="J145" i="24"/>
  <c r="K128" i="23"/>
  <c r="K132" i="23"/>
  <c r="K130" i="22"/>
  <c r="K133" i="22"/>
  <c r="J144" i="22"/>
  <c r="K127" i="13"/>
  <c r="K132" i="25"/>
  <c r="K130" i="25"/>
  <c r="K133" i="25"/>
  <c r="J144" i="25"/>
  <c r="D11" i="26"/>
  <c r="J145" i="25"/>
  <c r="J147" i="25"/>
  <c r="J146" i="24"/>
  <c r="J147" i="24"/>
  <c r="K131" i="23"/>
  <c r="K130" i="23"/>
  <c r="K133" i="23"/>
  <c r="J144" i="23"/>
  <c r="B11" i="26"/>
  <c r="J145" i="22"/>
  <c r="J146" i="22"/>
  <c r="J147" i="22"/>
  <c r="K128" i="13"/>
  <c r="K132" i="13"/>
  <c r="K130" i="13"/>
  <c r="F11" i="26"/>
  <c r="J145" i="23"/>
  <c r="K131" i="13"/>
  <c r="K133" i="13"/>
  <c r="J144" i="13"/>
  <c r="C11" i="26"/>
  <c r="J146" i="23"/>
  <c r="J147" i="23"/>
  <c r="J145" i="13"/>
  <c r="J146" i="13"/>
  <c r="J147" i="13"/>
  <c r="B17" i="26"/>
  <c r="B18" i="26"/>
  <c r="B19" i="26"/>
  <c r="B20" i="26"/>
</calcChain>
</file>

<file path=xl/comments1.xml><?xml version="1.0" encoding="utf-8"?>
<comments xmlns="http://schemas.openxmlformats.org/spreadsheetml/2006/main">
  <authors>
    <author>THIAGO DA ROCHA JOBA STCHELKUNOFF</author>
    <author>MARTA BRENDA SIQUEIRA CORTEZ</author>
    <author>CAROLINE BRITO PAIVA</author>
    <author/>
    <author>EDUARDO CABRAL BARBOSA</author>
    <author>Antonio Carlos Da Silva Bentes</author>
    <author>FILIPE PAIXÃO DE OLIVEIRA</author>
    <author>Thiago da Rocha Joba</author>
  </authors>
  <commentList>
    <comment ref="J19" authorId="0" shapeId="0">
      <text>
        <r>
          <rPr>
            <b/>
            <sz val="9"/>
            <color indexed="81"/>
            <rFont val="Segoe UI"/>
            <family val="2"/>
          </rPr>
          <t>CBO Ministério do Trabalho</t>
        </r>
      </text>
    </comment>
    <comment ref="J20" authorId="1" shapeId="0">
      <text>
        <r>
          <rPr>
            <sz val="9"/>
            <color indexed="81"/>
            <rFont val="Segoe UI"/>
            <family val="2"/>
          </rPr>
          <t xml:space="preserve">CCT 2021 - Cláusula 4ª - Categoria Vigilante
</t>
        </r>
      </text>
    </comment>
    <comment ref="J22" authorId="2" shapeId="0">
      <text>
        <r>
          <rPr>
            <b/>
            <sz val="9"/>
            <color indexed="81"/>
            <rFont val="Segoe UI"/>
            <family val="2"/>
          </rPr>
          <t>CCT 2019, Cláusula 1º</t>
        </r>
      </text>
    </comment>
    <comment ref="J23" authorId="3" shapeId="0">
      <text>
        <r>
          <rPr>
            <sz val="10"/>
            <rFont val="Arial"/>
            <family val="2"/>
          </rPr>
          <t>Quantidade de dias trabalhados utilizada pelo Caderno Técnico de Vigilância do ME para o DF 2019, fl.13</t>
        </r>
      </text>
    </comment>
    <comment ref="J24" authorId="4" shapeId="0">
      <text>
        <r>
          <rPr>
            <sz val="9"/>
            <color indexed="81"/>
            <rFont val="Segoe UI"/>
            <family val="2"/>
          </rPr>
          <t>Tarifa Vigente Considerada</t>
        </r>
      </text>
    </comment>
    <comment ref="J25" authorId="4" shapeId="0">
      <text>
        <r>
          <rPr>
            <sz val="9"/>
            <color indexed="81"/>
            <rFont val="Segoe UI"/>
            <family val="2"/>
          </rPr>
          <t>Cláusula 12ª da CCT - DF</t>
        </r>
      </text>
    </comment>
    <comment ref="J31" authorId="3" shapeId="0">
      <text>
        <r>
          <rPr>
            <sz val="10"/>
            <rFont val="Arial"/>
            <family val="2"/>
          </rPr>
          <t xml:space="preserve">CCT 2020 - Cláusula 4ª - Categoria Vigilante
</t>
        </r>
      </text>
    </comment>
    <comment ref="J32" authorId="3" shapeId="0">
      <text>
        <r>
          <rPr>
            <sz val="10"/>
            <rFont val="Arial"/>
            <family val="2"/>
          </rPr>
          <t>Adicional de Periculosidade = 30% do salário base 
Art. 1º da Lei 12.740/2012, (alterou art. 193 da CLT), regulamentado pela Portaria nº 1.885/MET/2013</t>
        </r>
      </text>
    </comment>
    <comment ref="J33" authorId="3" shapeId="0">
      <text>
        <r>
          <rPr>
            <sz val="10"/>
            <rFont val="Arial"/>
            <family val="2"/>
          </rPr>
          <t>Não se aplica</t>
        </r>
      </text>
    </comment>
    <comment ref="J34" authorId="3" shapeId="0">
      <text>
        <r>
          <rPr>
            <sz val="10"/>
            <rFont val="Arial"/>
            <family val="2"/>
          </rPr>
          <t>Caderno Técnico Vigilância  2019, ME, fl. 7.
(Salário Base + Adicional de periculosidade)* proporção de horas noturnas * percentual da CLT.
A reforma trabalhista entendeu compensados o adicional noturno e a redução da hora noturna no período que excede às 5h da manhã. Portanto, o adicional noturno e o cômputo da hora reduzida acontecerão somente no período das 22h às 5h.</t>
        </r>
      </text>
    </comment>
    <comment ref="J35" authorId="3" shapeId="0">
      <text>
        <r>
          <rPr>
            <sz val="10"/>
            <rFont val="Arial"/>
            <family val="2"/>
          </rPr>
          <t>Nota Técnica nº 2/2018/CGAC/CISET/SG-PR
Caderno Técnico Vigilância  2019, ME, fl 8.
A reforma trabalhista entendeu compensados o adicional noturno e a redução da hora noturna no período que excede às 5h da manhã. Portanto, o adicional noturno e o cômputo da hora reduzida acontecerão somente no período das 22h às 5h.</t>
        </r>
      </text>
    </comment>
    <comment ref="K43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47, 48 e 49
Base de cálculo
Total do módulo 1 (Composição da Remuneração)
Cálculo
8,33% sobre a base de cálculo
OBS: IN nº 5/2017: (1/12)x100 = </t>
        </r>
        <r>
          <rPr>
            <b/>
            <sz val="9"/>
            <color indexed="81"/>
            <rFont val="Segoe UI"/>
            <family val="2"/>
          </rPr>
          <t>8,33%</t>
        </r>
      </text>
    </comment>
    <comment ref="K4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50, 51, 52 e 53
Base de cálculo
Total do módulo 1 (Composição da Remuneração)
Cálculo
Férias + abono de férias = </t>
        </r>
        <r>
          <rPr>
            <b/>
            <sz val="9"/>
            <color indexed="81"/>
            <rFont val="Segoe UI"/>
            <family val="2"/>
          </rPr>
          <t>12,10%</t>
        </r>
        <r>
          <rPr>
            <sz val="9"/>
            <color indexed="81"/>
            <rFont val="Segoe UI"/>
            <family val="2"/>
          </rPr>
          <t xml:space="preserve">
Férias:
Definido na IN nº 5/2017 = 9,075%
Abono de férias:
IN nº 5/2017: 3,025% sobre a base de cálculo.
OBS:
A IN nº 5/2017 estabelece que as férias apresentem um percentual de 9,075%, logo, para calcular o abono, basta dividir 9,075/3 = 3,025%.</t>
        </r>
      </text>
    </comment>
    <comment ref="K49" authorId="3" shapeId="0">
      <text>
        <r>
          <rPr>
            <sz val="10"/>
            <rFont val="Arial"/>
            <family val="2"/>
          </rPr>
          <t>Art. 22, Inciso I, da Lei nº 8.212/91.</t>
        </r>
      </text>
    </comment>
    <comment ref="K50" authorId="3" shapeId="0">
      <text>
        <r>
          <rPr>
            <sz val="10"/>
            <rFont val="Arial"/>
            <family val="2"/>
          </rPr>
          <t>Art. 3º, Inciso I, Decreto n.º 87.043/82.</t>
        </r>
      </text>
    </comment>
    <comment ref="K51" authorId="5" shapeId="0">
      <text>
        <r>
          <rPr>
            <sz val="9"/>
            <color indexed="81"/>
            <rFont val="Segoe UI"/>
            <family val="2"/>
          </rPr>
          <t xml:space="preserve">Art. 22, inciso II, da Lei nº 8.212/1991
A empresa deve utilizar o seu FAP efetivo, a ser comprovado no envio de sua proposta adequada ao lance vencedor, mediante apresentação da GFIP ou outro documento apto a fazê-lo.
</t>
        </r>
      </text>
    </comment>
    <comment ref="K52" authorId="3" shapeId="0">
      <text>
        <r>
          <rPr>
            <sz val="10"/>
            <rFont val="Arial"/>
            <family val="2"/>
          </rPr>
          <t xml:space="preserve">Art. 3º, Lei n.º 8.036/90. </t>
        </r>
      </text>
    </comment>
    <comment ref="K53" authorId="3" shapeId="0">
      <text>
        <r>
          <rPr>
            <sz val="10"/>
            <rFont val="Arial"/>
            <family val="2"/>
          </rPr>
          <t>Decreto n.º 2.318/86.</t>
        </r>
      </text>
    </comment>
    <comment ref="K54" authorId="3" shapeId="0">
      <text>
        <r>
          <rPr>
            <sz val="10"/>
            <rFont val="Arial"/>
            <family val="2"/>
          </rPr>
          <t>Art. 8º, Lei n.º 8.029/90 e Lei n.º 8.154/90.</t>
        </r>
      </text>
    </comment>
    <comment ref="K55" authorId="3" shapeId="0">
      <text>
        <r>
          <rPr>
            <sz val="10"/>
            <rFont val="Arial"/>
            <family val="2"/>
          </rPr>
          <t>Lei n.º 7.787/89 e DL n.º 1.146/70.</t>
        </r>
      </text>
    </comment>
    <comment ref="K56" authorId="3" shapeId="0">
      <text>
        <r>
          <rPr>
            <sz val="10"/>
            <rFont val="Arial"/>
            <family val="2"/>
          </rPr>
          <t>Art. 15, Lei nº 8.030/90 e Art. 7º, III, CF.</t>
        </r>
      </text>
    </comment>
    <comment ref="J62" authorId="3" shapeId="0">
      <text>
        <r>
          <rPr>
            <sz val="10"/>
            <rFont val="Arial"/>
            <family val="2"/>
          </rPr>
          <t>Caderno Técnico - DF - 2019. pág 13</t>
        </r>
      </text>
    </comment>
    <comment ref="J63" authorId="3" shapeId="0">
      <text>
        <r>
          <rPr>
            <sz val="10"/>
            <rFont val="Arial"/>
            <family val="2"/>
          </rPr>
          <t>Cláusula 12ª da CCT</t>
        </r>
      </text>
    </comment>
    <comment ref="J64" authorId="6" shapeId="0">
      <text>
        <r>
          <rPr>
            <sz val="10"/>
            <color indexed="81"/>
            <rFont val="Arial"/>
            <family val="2"/>
          </rPr>
          <t>Cláusula 14ª da CCT</t>
        </r>
      </text>
    </comment>
    <comment ref="J65" authorId="5" shapeId="0">
      <text>
        <r>
          <rPr>
            <sz val="9"/>
            <color indexed="81"/>
            <rFont val="Segoe UI"/>
            <family val="2"/>
          </rPr>
          <t>Cláusula 16ª da CCT</t>
        </r>
      </text>
    </comment>
    <comment ref="J66" authorId="5" shapeId="0">
      <text>
        <r>
          <rPr>
            <sz val="9"/>
            <color indexed="81"/>
            <rFont val="Segoe UI"/>
            <family val="2"/>
          </rPr>
          <t>Cláusula 17ª da CCT</t>
        </r>
      </text>
    </comment>
    <comment ref="J67" authorId="7" shapeId="0">
      <text>
        <r>
          <rPr>
            <sz val="10"/>
            <color indexed="81"/>
            <rFont val="Arial"/>
            <family val="2"/>
          </rPr>
          <t>Caderno Técnico Vigilância 2019, ME, fl. 26.
[(Total Parcial/220) * dias trabalhados no mês] * alíquota da CLT
A reforma trabalhista passou a entender que o intervalo intrajornada trabalhado possui natureza indenizatório, e não mais salarial. Dessa forma, não repercutirá mais em nenhuma outra parcela.</t>
        </r>
      </text>
    </comment>
    <comment ref="J68" authorId="7" shapeId="0">
      <text/>
    </comment>
    <comment ref="K8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73
Base de cálculo 
Total do Módulo 1 (Composição da Remuneração)
Cálculo
(5,55%) x (1/12) = </t>
        </r>
        <r>
          <rPr>
            <b/>
            <sz val="9"/>
            <color indexed="81"/>
            <rFont val="Segoe UI"/>
            <family val="2"/>
          </rPr>
          <t>0,46%</t>
        </r>
        <r>
          <rPr>
            <sz val="9"/>
            <color indexed="81"/>
            <rFont val="Segoe UI"/>
            <family val="2"/>
          </rPr>
          <t xml:space="preserve"> incide sobre a base de cálculo.
OBS:
5,55% = dado estatístico, em regra, utilizado. Ler o Acórdão TCU nº 1.904/2007.
1/12= (1 mês não trabalhado/12 meses)</t>
        </r>
      </text>
    </comment>
    <comment ref="K82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74
Base de cálculo
Total do Módulo 1 (Composição da Remuneração)
Cálculo
(8%) x (0,46%) = </t>
        </r>
        <r>
          <rPr>
            <b/>
            <sz val="9"/>
            <color indexed="81"/>
            <rFont val="Segoe UI"/>
            <family val="2"/>
          </rPr>
          <t>0,03%</t>
        </r>
        <r>
          <rPr>
            <sz val="9"/>
            <color indexed="81"/>
            <rFont val="Segoe UI"/>
            <family val="2"/>
          </rPr>
          <t xml:space="preserve"> incide sobre a base de cálculo.
OBS:
8% = FGTS
0,46% = correspondem ao percentual do Aviso Prévio Indenizado.</t>
        </r>
      </text>
    </comment>
    <comment ref="K83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75
Lei nº 13.932, de 11/12/2019 - Art. 12 (Extinguiu a Contribuição Social sobre o FGTS)
Base de cálculo
Total do Módulo 1 (Composição da Remuneração)
Cálculo
[0,08*(0,40)*0,9]*(1+0,0833+0,09075+0,03025) = </t>
        </r>
        <r>
          <rPr>
            <b/>
            <sz val="9"/>
            <color indexed="81"/>
            <rFont val="Segoe UI"/>
            <family val="2"/>
          </rPr>
          <t>3,50%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 (8%)
(0,40) = Valor da Multa do FGTS indenizado (40%)
(0,90) = 90% dos funcionários remanescentes (LC nº110/2001. Estudos CNJ – Resolução nº 98/2009)
1= remuneração integral
(0,0833) = % do 13º salário
(0,09075) = % de férias (definida pela IN nº 5)
(0,03025) = % adicional de férias</t>
        </r>
      </text>
    </comment>
    <comment ref="K8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76
Base de cálculo
Total do Módulo 1 (Composição da Remuneração)
Cálculo
[(1/30)*7]/12 = </t>
        </r>
        <r>
          <rPr>
            <b/>
            <sz val="9"/>
            <color indexed="81"/>
            <rFont val="Segoe UI"/>
            <family val="2"/>
          </rPr>
          <t>1,94%</t>
        </r>
        <r>
          <rPr>
            <sz val="9"/>
            <color indexed="81"/>
            <rFont val="Segoe UI"/>
            <family val="2"/>
          </rPr>
          <t xml:space="preserve"> sobre a base de cálculo
OBS:
1 = remuneração integral
30 = número de dias no mês
7 = nº de dias de aviso prévio a que o empregado tem direito de se ausentar
12 = nº de meses no ano</t>
        </r>
      </text>
    </comment>
    <comment ref="C85" authorId="0" shapeId="0">
      <text>
        <r>
          <rPr>
            <b/>
            <sz val="9"/>
            <color indexed="81"/>
            <rFont val="Segoe UI"/>
            <family val="2"/>
          </rPr>
          <t>IN 07/2018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85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77
Base de cálculo
Total do Módulo 1 (Composição da Remuneração)
Cálculo
(% do Submódulo 2.2) x (% Aviso Prévio Trabalhado)= </t>
        </r>
        <r>
          <rPr>
            <b/>
            <sz val="9"/>
            <color indexed="81"/>
            <rFont val="Segoe UI"/>
            <family val="2"/>
          </rPr>
          <t>0,71%</t>
        </r>
        <r>
          <rPr>
            <sz val="9"/>
            <color indexed="81"/>
            <rFont val="Segoe UI"/>
            <family val="2"/>
          </rPr>
          <t xml:space="preserve"> incide sobre a base de cálculo.</t>
        </r>
      </text>
    </comment>
    <comment ref="K86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78
Lei nº 13.932, de 11/12/2019 - Art. 12 (Extinguiu a Contribuição Social sobre o FGTS)
Base de cálculo
Total do Módulo 1 (Composição da Remuneração)
Cálculo
[0,08 x (0,4)] x [% Incidência dos Encargos do Submódulo 2.2] = </t>
        </r>
        <r>
          <rPr>
            <b/>
            <sz val="9"/>
            <color indexed="81"/>
            <rFont val="Segoe UI"/>
            <family val="2"/>
          </rPr>
          <t>0,024%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
(0,40) = Valor da Multa do FGTS trabalhado
(% Incidência dos Encargos do Submódulo 2.2) = % do item E</t>
        </r>
      </text>
    </comment>
    <comment ref="K93" authorId="0" shapeId="0">
      <text>
        <r>
          <rPr>
            <sz val="9"/>
            <color indexed="81"/>
            <rFont val="Segoe UI"/>
            <family val="2"/>
          </rPr>
          <t>Base de cálculo
Total Parcial do Módulo 1 (Composição da Remuneração)
IN nº 5/2017 e Nota Técnica nº 2/2018/CGAC/CISET/SG-PR
8,33% = 13º
9,075% = Férias
3,025% = Abono de férias
Cálculo:
(8,33/100/12)*100 = 0,69%
(9,075/100/12)*100 = 0,76%
(3,025/100/12)*100 = 0,25%
0,69% + 0,76% + 0,25% = 1,70%</t>
        </r>
      </text>
    </comment>
    <comment ref="K9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84
Base de cálculo
Total do Módulo 1 (Composição da Remuneração)
Cálculo
(5,96/365 dias)x 100 = </t>
        </r>
        <r>
          <rPr>
            <b/>
            <sz val="9"/>
            <color indexed="81"/>
            <rFont val="Segoe UI"/>
            <family val="2"/>
          </rPr>
          <t>1,63%</t>
        </r>
      </text>
    </comment>
    <comment ref="K95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85
Base de cálculo
Total do Módulo 1 (Composição da Remuneração)
Cálculo
[(5/30)/12] x 0,015 x 100 = </t>
        </r>
        <r>
          <rPr>
            <b/>
            <sz val="9"/>
            <color indexed="81"/>
            <rFont val="Segoe UI"/>
            <family val="2"/>
          </rPr>
          <t>0,02%</t>
        </r>
        <r>
          <rPr>
            <sz val="9"/>
            <color indexed="81"/>
            <rFont val="Segoe UI"/>
            <family val="2"/>
          </rPr>
          <t xml:space="preserve"> incide sobre a base de cálculo
OBS:
0,015: esse índice pode variar. Em regra, utiliza-se 0,015 porque, de acordo com os dados do IBGE, 1,5% é a média de trabalhadores que são pais durante o ano</t>
        </r>
      </text>
    </comment>
    <comment ref="K96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86
Base de cálculo
Total do Módulo 1 (Composição da Remuneração)
Cálculo
[(15/30)/12] x 0,08 x 100 = </t>
        </r>
        <r>
          <rPr>
            <b/>
            <sz val="9"/>
            <color indexed="81"/>
            <rFont val="Segoe UI"/>
            <family val="2"/>
          </rPr>
          <t>0,33%</t>
        </r>
        <r>
          <rPr>
            <sz val="9"/>
            <color indexed="81"/>
            <rFont val="Segoe UI"/>
            <family val="2"/>
          </rPr>
          <t xml:space="preserve"> incide sobre a base de cálculo
OBS:
15 = número de dias em que o empregado repousa e contratada remunera
30 = número de dias no mês
12 = número de meses no ano
8% = média dos trabalhadores que sofrem acidente/ano, de acordo com estatísticas do IBGE
100% = salário integral</t>
        </r>
      </text>
    </comment>
    <comment ref="K97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87
Base de cálculo
Total do Módulo 1 (Composição da Remuneração)
Cálculo
[0,02 x (4/12)/12 x 100] = </t>
        </r>
        <r>
          <rPr>
            <b/>
            <sz val="9"/>
            <color indexed="81"/>
            <rFont val="Segoe UI"/>
            <family val="2"/>
          </rPr>
          <t>0,055%</t>
        </r>
        <r>
          <rPr>
            <sz val="9"/>
            <color indexed="81"/>
            <rFont val="Segoe UI"/>
            <family val="2"/>
          </rPr>
          <t xml:space="preserve"> incide sobre a base de cálculo
OBS:
0,02 = índice de ocorrência. Dado utilizado do IBGE.
4/12 = 4 meses de licença maternidade por ano
12 = meses do ano
100 = porcentagem</t>
        </r>
      </text>
    </comment>
    <comment ref="K98" authorId="0" shapeId="0">
      <text>
        <r>
          <rPr>
            <sz val="9"/>
            <color indexed="81"/>
            <rFont val="Segoe UI"/>
            <family val="2"/>
          </rPr>
          <t>{[(5/30)/12)]*100}=1,39%.
Média de faltas no ano: 5.
Base de Cálculo: 
(Remuneração ) *1,39%.</t>
        </r>
      </text>
    </comment>
    <comment ref="K101" authorId="0" shapeId="0">
      <text>
        <r>
          <rPr>
            <sz val="9"/>
            <color indexed="81"/>
            <rFont val="Segoe UI"/>
            <family val="2"/>
          </rPr>
          <t>Nota Técnica nº 2/2018/CGAC/CISET/SG-PR
Item 87
Base de cálculo 
[Σ(valores dos itens de Módulo 4)]x (Σda % do Submódulo 2.2)</t>
        </r>
      </text>
    </comment>
    <comment ref="J106" authorId="3" shapeId="0">
      <text>
        <r>
          <rPr>
            <sz val="10"/>
            <rFont val="Arial"/>
            <family val="2"/>
          </rPr>
          <t>Não se aplica</t>
        </r>
      </text>
    </comment>
    <comment ref="J112" authorId="3" shapeId="0">
      <text>
        <r>
          <rPr>
            <sz val="10"/>
            <rFont val="Arial"/>
            <family val="2"/>
          </rPr>
          <t>Não se aplica</t>
        </r>
      </text>
    </comment>
    <comment ref="J118" authorId="3" shapeId="0">
      <text>
        <r>
          <rPr>
            <sz val="10"/>
            <rFont val="Arial"/>
            <family val="2"/>
          </rPr>
          <t xml:space="preserve">Os valores das peças de vestuário informadas na aba "UNIFORME" são estimativas. A licitante poderá adequar a relação, se assim desejar, informado o custo unitário de cada peça listada na tabela.
</t>
        </r>
      </text>
    </comment>
    <comment ref="J119" authorId="7" shapeId="0">
      <text>
        <r>
          <rPr>
            <sz val="10"/>
            <color indexed="81"/>
            <rFont val="Arial"/>
            <family val="2"/>
          </rPr>
          <t>Os valores informados na aba "MATERIAL" são estimativos. A licitante poderá adequar a relação, se assim desejar, informado o custo unitário de cada item listado na tabela</t>
        </r>
        <r>
          <rPr>
            <b/>
            <sz val="10"/>
            <color indexed="81"/>
            <rFont val="Arial"/>
            <family val="2"/>
          </rPr>
          <t>.</t>
        </r>
      </text>
    </comment>
    <comment ref="J120" authorId="7" shapeId="0">
      <text>
        <r>
          <rPr>
            <sz val="10"/>
            <color indexed="81"/>
            <rFont val="Arial"/>
            <family val="2"/>
          </rPr>
          <t>Considerado prazo de depreciação de 8 anos (96 meses) e valor residual de 20%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121" authorId="7" shapeId="0">
      <text>
        <r>
          <rPr>
            <sz val="10"/>
            <color indexed="81"/>
            <rFont val="Arial"/>
            <family val="2"/>
          </rPr>
          <t xml:space="preserve">taxa de manutenção mensal de 0,5%
</t>
        </r>
      </text>
    </comment>
    <comment ref="J127" authorId="3" shapeId="0">
      <text>
        <r>
          <rPr>
            <sz val="10"/>
            <rFont val="Arial"/>
            <family val="2"/>
          </rPr>
          <t>Nota Técnica nº 2/2018/CGAC/CISET/SG-PR
Item 109
Máximo Tribunal de Contas da União (Acórdão nº 1753/2008- Plenário)
A empresa poderá cotar o percentual de acordo com a sua realidade.</t>
        </r>
      </text>
    </comment>
    <comment ref="K127" authorId="3" shapeId="0">
      <text>
        <r>
          <rPr>
            <sz val="10"/>
            <rFont val="Arial"/>
            <family val="2"/>
          </rPr>
          <t>Base de cálculo
% incide sobre a Soma (Módulo 1+ Módulo 2+ Módulo 3+ Módulo 4+ Módulo 5)</t>
        </r>
      </text>
    </comment>
    <comment ref="J128" authorId="3" shapeId="0">
      <text>
        <r>
          <rPr>
            <sz val="10"/>
            <rFont val="Arial"/>
            <family val="2"/>
          </rPr>
          <t>O Caderno Técnico ME definiu o percentual de 6,79%.
A empresa poderá cotar o percentual de acordo com a sua realidade.</t>
        </r>
      </text>
    </comment>
    <comment ref="K128" authorId="2" shapeId="0">
      <text>
        <r>
          <rPr>
            <sz val="9"/>
            <color indexed="81"/>
            <rFont val="Segoe UI"/>
            <family val="2"/>
          </rPr>
          <t xml:space="preserve">Base de cálculo
% incide sobre a Soma (Módulo 1+ Módulo 2+ Módulo 3+ Módulo 4+ Módulo 5) + Custo Indireto
</t>
        </r>
      </text>
    </comment>
    <comment ref="C129" authorId="2" shapeId="0">
      <text>
        <r>
          <rPr>
            <sz val="9"/>
            <color indexed="81"/>
            <rFont val="Segoe UI"/>
            <family val="2"/>
          </rPr>
          <t xml:space="preserve">
Referência: Os tributos (COFINS e PIS) foram definidos utilizando o regime de tributação de LUCRO REAL (Acórdão TCU 1753/2008-P).
A licitante deve elaborar sua proposta e, por conseguinte, sua planilha, com base no regime de tributação ao qual estará submetida durante a execução do contrato.
</t>
        </r>
      </text>
    </comment>
    <comment ref="J130" authorId="0" shapeId="0">
      <text>
        <r>
          <rPr>
            <sz val="9"/>
            <color indexed="81"/>
            <rFont val="Segoe UI"/>
            <family val="2"/>
          </rPr>
          <t>Lucro Real</t>
        </r>
      </text>
    </comment>
    <comment ref="K130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32" authorId="0" shapeId="0">
      <text>
        <r>
          <rPr>
            <sz val="9"/>
            <color indexed="81"/>
            <rFont val="Segoe UI"/>
            <family val="2"/>
          </rPr>
          <t>Lei Complementar nº 116, de 31 de julho de 2003(e alterações)</t>
        </r>
      </text>
    </comment>
    <comment ref="K132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</commentList>
</comments>
</file>

<file path=xl/comments2.xml><?xml version="1.0" encoding="utf-8"?>
<comments xmlns="http://schemas.openxmlformats.org/spreadsheetml/2006/main">
  <authors>
    <author>THIAGO DA ROCHA JOBA STCHELKUNOFF</author>
    <author>MARTA BRENDA SIQUEIRA CORTEZ</author>
    <author>CAROLINE BRITO PAIVA</author>
    <author/>
    <author>EDUARDO CABRAL BARBOSA</author>
    <author>Antonio Carlos Da Silva Bentes</author>
    <author>FILIPE PAIXÃO DE OLIVEIRA</author>
    <author>Thiago da Rocha Joba</author>
  </authors>
  <commentList>
    <comment ref="J19" authorId="0" shapeId="0">
      <text>
        <r>
          <rPr>
            <b/>
            <sz val="9"/>
            <color indexed="81"/>
            <rFont val="Segoe UI"/>
            <family val="2"/>
          </rPr>
          <t>CBO Ministério do Trabalho</t>
        </r>
      </text>
    </comment>
    <comment ref="J20" authorId="1" shapeId="0">
      <text>
        <r>
          <rPr>
            <sz val="9"/>
            <color indexed="81"/>
            <rFont val="Segoe UI"/>
            <family val="2"/>
          </rPr>
          <t xml:space="preserve">CCT 2021 - Cláusula 4ª - Categoria Vigilante
</t>
        </r>
      </text>
    </comment>
    <comment ref="J22" authorId="2" shapeId="0">
      <text>
        <r>
          <rPr>
            <b/>
            <sz val="9"/>
            <color indexed="81"/>
            <rFont val="Segoe UI"/>
            <family val="2"/>
          </rPr>
          <t>CCT 2019, Cláusula 1º</t>
        </r>
      </text>
    </comment>
    <comment ref="J23" authorId="3" shapeId="0">
      <text>
        <r>
          <rPr>
            <sz val="10"/>
            <rFont val="Arial"/>
            <family val="2"/>
          </rPr>
          <t>Quantidade de dias trabalhados utilizada pelo Caderno Técnico de Vigilância do ME para o DF 2019, fl.13</t>
        </r>
      </text>
    </comment>
    <comment ref="J24" authorId="4" shapeId="0">
      <text>
        <r>
          <rPr>
            <sz val="9"/>
            <color indexed="81"/>
            <rFont val="Segoe UI"/>
            <family val="2"/>
          </rPr>
          <t>Tarifa Vigente Considerada</t>
        </r>
      </text>
    </comment>
    <comment ref="J25" authorId="4" shapeId="0">
      <text>
        <r>
          <rPr>
            <sz val="9"/>
            <color indexed="81"/>
            <rFont val="Segoe UI"/>
            <family val="2"/>
          </rPr>
          <t>Cláusula 12ª da CCT - DF</t>
        </r>
      </text>
    </comment>
    <comment ref="J31" authorId="3" shapeId="0">
      <text>
        <r>
          <rPr>
            <sz val="10"/>
            <rFont val="Arial"/>
            <family val="2"/>
          </rPr>
          <t xml:space="preserve">CCT 2020 - Cláusula 4ª - Categoria Vigilante
</t>
        </r>
      </text>
    </comment>
    <comment ref="J32" authorId="3" shapeId="0">
      <text>
        <r>
          <rPr>
            <sz val="10"/>
            <rFont val="Arial"/>
            <family val="2"/>
          </rPr>
          <t>Adicional de Periculosidade = 30% do salário base 
Art. 1º da Lei 12.740/2012, (alterou art. 193 da CLT), regulamentado pela Portaria nº 1.885/MET/2013</t>
        </r>
      </text>
    </comment>
    <comment ref="J33" authorId="3" shapeId="0">
      <text>
        <r>
          <rPr>
            <sz val="10"/>
            <rFont val="Arial"/>
            <family val="2"/>
          </rPr>
          <t>Não se aplica</t>
        </r>
      </text>
    </comment>
    <comment ref="J34" authorId="3" shapeId="0">
      <text>
        <r>
          <rPr>
            <sz val="10"/>
            <rFont val="Arial"/>
            <family val="2"/>
          </rPr>
          <t>Não se aplica</t>
        </r>
      </text>
    </comment>
    <comment ref="J35" authorId="3" shapeId="0">
      <text>
        <r>
          <rPr>
            <sz val="10"/>
            <rFont val="Arial"/>
            <family val="2"/>
          </rPr>
          <t>Não se aplica</t>
        </r>
      </text>
    </comment>
    <comment ref="K43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47, 48 e 49
Base de cálculo
Total do módulo 1 (Composição da Remuneração)
Cálculo
8,33% sobre a base de cálculo
OBS: IN nº 5/2017: (1/12)x100 = </t>
        </r>
        <r>
          <rPr>
            <b/>
            <sz val="9"/>
            <color indexed="81"/>
            <rFont val="Segoe UI"/>
            <family val="2"/>
          </rPr>
          <t>8,33%</t>
        </r>
      </text>
    </comment>
    <comment ref="K4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50, 51, 52 e 53
Base de cálculo
Total do módulo 1 (Composição da Remuneração)
Cálculo
Férias + abono de férias = </t>
        </r>
        <r>
          <rPr>
            <b/>
            <sz val="9"/>
            <color indexed="81"/>
            <rFont val="Segoe UI"/>
            <family val="2"/>
          </rPr>
          <t>12,10%</t>
        </r>
        <r>
          <rPr>
            <sz val="9"/>
            <color indexed="81"/>
            <rFont val="Segoe UI"/>
            <family val="2"/>
          </rPr>
          <t xml:space="preserve">
Férias:
Definido na IN nº 5/2017 = 9,075%
Abono de férias:
IN nº 5/2017: 3,025% sobre a base de cálculo.
OBS:
A IN nº 5/2017 estabelece que as férias apresentem um percentual de 9,075%, logo, para calcular o abono, basta dividir 9,075/3 = 3,025%.</t>
        </r>
      </text>
    </comment>
    <comment ref="K49" authorId="3" shapeId="0">
      <text>
        <r>
          <rPr>
            <sz val="10"/>
            <rFont val="Arial"/>
            <family val="2"/>
          </rPr>
          <t>Art. 22, Inciso I, da Lei nº 8.212/91.</t>
        </r>
      </text>
    </comment>
    <comment ref="K50" authorId="3" shapeId="0">
      <text>
        <r>
          <rPr>
            <sz val="10"/>
            <rFont val="Arial"/>
            <family val="2"/>
          </rPr>
          <t>Art. 3º, Inciso I, Decreto n.º 87.043/82.</t>
        </r>
      </text>
    </comment>
    <comment ref="K51" authorId="5" shapeId="0">
      <text>
        <r>
          <rPr>
            <sz val="9"/>
            <color indexed="81"/>
            <rFont val="Segoe UI"/>
            <family val="2"/>
          </rPr>
          <t xml:space="preserve">Art. 22, inciso II, da Lei nº 8.212/1991
A empresa deve utilizar o seu FAP efetivo, a ser comprovado no envio de sua proposta adequada ao lance vencedor, mediante apresentação da GFIP ou outro documento apto a fazê-lo.
</t>
        </r>
      </text>
    </comment>
    <comment ref="K52" authorId="3" shapeId="0">
      <text>
        <r>
          <rPr>
            <sz val="10"/>
            <rFont val="Arial"/>
            <family val="2"/>
          </rPr>
          <t xml:space="preserve">Art. 3º, Lei n.º 8.036/90. </t>
        </r>
      </text>
    </comment>
    <comment ref="K53" authorId="3" shapeId="0">
      <text>
        <r>
          <rPr>
            <sz val="10"/>
            <rFont val="Arial"/>
            <family val="2"/>
          </rPr>
          <t>Decreto n.º 2.318/86.</t>
        </r>
      </text>
    </comment>
    <comment ref="K54" authorId="3" shapeId="0">
      <text>
        <r>
          <rPr>
            <sz val="10"/>
            <rFont val="Arial"/>
            <family val="2"/>
          </rPr>
          <t>Art. 8º, Lei n.º 8.029/90 e Lei n.º 8.154/90.</t>
        </r>
      </text>
    </comment>
    <comment ref="K55" authorId="3" shapeId="0">
      <text>
        <r>
          <rPr>
            <sz val="10"/>
            <rFont val="Arial"/>
            <family val="2"/>
          </rPr>
          <t>Lei n.º 7.787/89 e DL n.º 1.146/70.</t>
        </r>
      </text>
    </comment>
    <comment ref="K56" authorId="3" shapeId="0">
      <text>
        <r>
          <rPr>
            <sz val="10"/>
            <rFont val="Arial"/>
            <family val="2"/>
          </rPr>
          <t>Art. 15, Lei nº 8.030/90 e Art. 7º, III, CF.</t>
        </r>
      </text>
    </comment>
    <comment ref="J62" authorId="3" shapeId="0">
      <text>
        <r>
          <rPr>
            <sz val="10"/>
            <rFont val="Arial"/>
            <family val="2"/>
          </rPr>
          <t>Caderno Técnico - DF - 2019. pág 13</t>
        </r>
      </text>
    </comment>
    <comment ref="J63" authorId="3" shapeId="0">
      <text>
        <r>
          <rPr>
            <sz val="10"/>
            <rFont val="Arial"/>
            <family val="2"/>
          </rPr>
          <t>Cláusula 12ª da CCT</t>
        </r>
      </text>
    </comment>
    <comment ref="J64" authorId="6" shapeId="0">
      <text>
        <r>
          <rPr>
            <sz val="10"/>
            <color indexed="81"/>
            <rFont val="Arial"/>
            <family val="2"/>
          </rPr>
          <t>Cláusula 14ª da CCT</t>
        </r>
      </text>
    </comment>
    <comment ref="J65" authorId="5" shapeId="0">
      <text>
        <r>
          <rPr>
            <sz val="9"/>
            <color indexed="81"/>
            <rFont val="Segoe UI"/>
            <family val="2"/>
          </rPr>
          <t>Cláusula 16ª da CCT</t>
        </r>
      </text>
    </comment>
    <comment ref="J66" authorId="5" shapeId="0">
      <text>
        <r>
          <rPr>
            <sz val="9"/>
            <color indexed="81"/>
            <rFont val="Segoe UI"/>
            <family val="2"/>
          </rPr>
          <t>Cláusula 17ª da CCT</t>
        </r>
      </text>
    </comment>
    <comment ref="J67" authorId="7" shapeId="0">
      <text>
        <r>
          <rPr>
            <sz val="10"/>
            <color indexed="81"/>
            <rFont val="Arial"/>
            <family val="2"/>
          </rPr>
          <t>Caderno Técnico Vigilância 2019, ME, fl. 26.
[(Total Parcial/220) * dias trabalhados no mês] * alíquota da CLT
A reforma trabalhista passou a entender que o intervalo intrajornada trabalhado possui natureza indenizatório, e não mais salarial. Dessa forma, não repercutirá mais em nenhuma outra parcela.</t>
        </r>
      </text>
    </comment>
    <comment ref="J68" authorId="7" shapeId="0">
      <text/>
    </comment>
    <comment ref="K8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73
Base de cálculo 
Total do Módulo 1 (Composição da Remuneração)
Cálculo
(5,55%) x (1/12) = </t>
        </r>
        <r>
          <rPr>
            <b/>
            <sz val="9"/>
            <color indexed="81"/>
            <rFont val="Segoe UI"/>
            <family val="2"/>
          </rPr>
          <t>0,46%</t>
        </r>
        <r>
          <rPr>
            <sz val="9"/>
            <color indexed="81"/>
            <rFont val="Segoe UI"/>
            <family val="2"/>
          </rPr>
          <t xml:space="preserve"> incide sobre a base de cálculo.
OBS:
5,55% = dado estatístico, em regra, utilizado. Ler o Acórdão TCU nº 1.904/2007.
1/12= (1 mês não trabalhado/12 meses)</t>
        </r>
      </text>
    </comment>
    <comment ref="K82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74
Base de cálculo
Total do Módulo 1 (Composição da Remuneração)
Cálculo
(8%) x (0,46%) = </t>
        </r>
        <r>
          <rPr>
            <b/>
            <sz val="9"/>
            <color indexed="81"/>
            <rFont val="Segoe UI"/>
            <family val="2"/>
          </rPr>
          <t>0,03%</t>
        </r>
        <r>
          <rPr>
            <sz val="9"/>
            <color indexed="81"/>
            <rFont val="Segoe UI"/>
            <family val="2"/>
          </rPr>
          <t xml:space="preserve"> incide sobre a base de cálculo.
OBS:
8% = FGTS
0,46% = correspondem ao percentual do Aviso Prévio Indenizado.</t>
        </r>
      </text>
    </comment>
    <comment ref="K83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75
Lei nº 13.932, de 11/12/2019 - Art. 12 (Extinguiu a Contribuição Social sobre o FGTS)
Base de cálculo
Total do Módulo 1 (Composição da Remuneração)
Cálculo
[0,08*(0,40)*0,9]*(1+0,0833+0,09075+0,03025) = </t>
        </r>
        <r>
          <rPr>
            <b/>
            <sz val="9"/>
            <color indexed="81"/>
            <rFont val="Segoe UI"/>
            <family val="2"/>
          </rPr>
          <t>3,50%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 (8%)
(0,40) = Valor da Multa do FGTS indenizado (40%)
(0,90) = 90% dos funcionários remanescentes (LC nº110/2001. Estudos CNJ – Resolução nº 98/2009)
1= remuneração integral
(0,0833) = % do 13º salário
(0,09075) = % de férias (definida pela IN nº 5)
(0,03025) = % adicional de férias</t>
        </r>
      </text>
    </comment>
    <comment ref="K8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76
Base de cálculo
Total do Módulo 1 (Composição da Remuneração)
Cálculo
[(1/30)*7]/12 = </t>
        </r>
        <r>
          <rPr>
            <b/>
            <sz val="9"/>
            <color indexed="81"/>
            <rFont val="Segoe UI"/>
            <family val="2"/>
          </rPr>
          <t>1,94%</t>
        </r>
        <r>
          <rPr>
            <sz val="9"/>
            <color indexed="81"/>
            <rFont val="Segoe UI"/>
            <family val="2"/>
          </rPr>
          <t xml:space="preserve"> sobre a base de cálculo
OBS:
1 = remuneração integral
30 = número de dias no mês
7 = nº de dias de aviso prévio a que o empregado tem direito de se ausentar
12 = nº de meses no ano</t>
        </r>
      </text>
    </comment>
    <comment ref="C85" authorId="0" shapeId="0">
      <text>
        <r>
          <rPr>
            <b/>
            <sz val="9"/>
            <color indexed="81"/>
            <rFont val="Segoe UI"/>
            <family val="2"/>
          </rPr>
          <t>IN 07/2018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85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77
Base de cálculo
Total do Módulo 1 (Composição da Remuneração)
Cálculo
(% do Submódulo 2.2) x (% Aviso Prévio Trabalhado)= </t>
        </r>
        <r>
          <rPr>
            <b/>
            <sz val="9"/>
            <color indexed="81"/>
            <rFont val="Segoe UI"/>
            <family val="2"/>
          </rPr>
          <t>0,71%</t>
        </r>
        <r>
          <rPr>
            <sz val="9"/>
            <color indexed="81"/>
            <rFont val="Segoe UI"/>
            <family val="2"/>
          </rPr>
          <t xml:space="preserve"> incide sobre a base de cálculo.</t>
        </r>
      </text>
    </comment>
    <comment ref="K86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78
Lei nº 13.932, de 11/12/2019 - Art. 12 (Extinguiu a Contribuição Social sobre o FGTS)
Base de cálculo
Total do Módulo 1 (Composição da Remuneração)
Cálculo
[0,08 x (0,4)] x [% Incidência dos Encargos do Submódulo 2.2] = </t>
        </r>
        <r>
          <rPr>
            <b/>
            <sz val="9"/>
            <color indexed="81"/>
            <rFont val="Segoe UI"/>
            <family val="2"/>
          </rPr>
          <t>0,024%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
(0,40) = Valor da Multa do FGTS trabalhado
(% Incidência dos Encargos do Submódulo 2.2) = % do item E</t>
        </r>
      </text>
    </comment>
    <comment ref="K93" authorId="0" shapeId="0">
      <text>
        <r>
          <rPr>
            <sz val="9"/>
            <color indexed="81"/>
            <rFont val="Segoe UI"/>
            <family val="2"/>
          </rPr>
          <t>Base de cálculo
Total Parcial do Módulo 1 (Composição da Remuneração)
IN nº 5/2017 e Nota Técnica nº 2/2018/CGAC/CISET/SG-PR
8,33% = 13º
9,075% = Férias
3,025% = Abono de férias
Cálculo:
(8,33/100/12)*100 = 0,69%
(9,075/100/12)*100 = 0,76%
(3,025/100/12)*100 = 0,25%
0,69% + 0,76% + 0,25% = 1,70%</t>
        </r>
      </text>
    </comment>
    <comment ref="K9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84
Base de cálculo
Total do Módulo 1 (Composição da Remuneração)
Cálculo
(5,96/365 dias)x 100 = </t>
        </r>
        <r>
          <rPr>
            <b/>
            <sz val="9"/>
            <color indexed="81"/>
            <rFont val="Segoe UI"/>
            <family val="2"/>
          </rPr>
          <t>1,63%</t>
        </r>
      </text>
    </comment>
    <comment ref="K95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85
Base de cálculo
Total do Módulo 1 (Composição da Remuneração)
Cálculo
[(5/30)/12] x 0,015 x 100 = </t>
        </r>
        <r>
          <rPr>
            <b/>
            <sz val="9"/>
            <color indexed="81"/>
            <rFont val="Segoe UI"/>
            <family val="2"/>
          </rPr>
          <t>0,02%</t>
        </r>
        <r>
          <rPr>
            <sz val="9"/>
            <color indexed="81"/>
            <rFont val="Segoe UI"/>
            <family val="2"/>
          </rPr>
          <t xml:space="preserve"> incide sobre a base de cálculo
OBS:
0,015: esse índice pode variar. Em regra, utiliza-se 0,015 porque, de acordo com os dados do IBGE, 1,5% é a média de trabalhadores que são pais durante o ano</t>
        </r>
      </text>
    </comment>
    <comment ref="K96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86
Base de cálculo
Total do Módulo 1 (Composição da Remuneração)
Cálculo
[(15/30)/12] x 0,08 x 100 = </t>
        </r>
        <r>
          <rPr>
            <b/>
            <sz val="9"/>
            <color indexed="81"/>
            <rFont val="Segoe UI"/>
            <family val="2"/>
          </rPr>
          <t>0,33%</t>
        </r>
        <r>
          <rPr>
            <sz val="9"/>
            <color indexed="81"/>
            <rFont val="Segoe UI"/>
            <family val="2"/>
          </rPr>
          <t xml:space="preserve"> incide sobre a base de cálculo
OBS:
15 = número de dias em que o empregado repousa e contratada remunera
30 = número de dias no mês
12 = número de meses no ano
8% = média dos trabalhadores que sofrem acidente/ano, de acordo com estatísticas do IBGE
100% = salário integral</t>
        </r>
      </text>
    </comment>
    <comment ref="K97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87
Base de cálculo
Total do Módulo 1 (Composição da Remuneração)
Cálculo
[0,02 x (4/12)/12 x 100] = </t>
        </r>
        <r>
          <rPr>
            <b/>
            <sz val="9"/>
            <color indexed="81"/>
            <rFont val="Segoe UI"/>
            <family val="2"/>
          </rPr>
          <t>0,055%</t>
        </r>
        <r>
          <rPr>
            <sz val="9"/>
            <color indexed="81"/>
            <rFont val="Segoe UI"/>
            <family val="2"/>
          </rPr>
          <t xml:space="preserve"> incide sobre a base de cálculo
OBS:
0,02 = índice de ocorrência. Dado utilizado do IBGE.
4/12 = 4 meses de licença maternidade por ano
12 = meses do ano
100 = porcentagem</t>
        </r>
      </text>
    </comment>
    <comment ref="K98" authorId="0" shapeId="0">
      <text>
        <r>
          <rPr>
            <sz val="9"/>
            <color indexed="81"/>
            <rFont val="Segoe UI"/>
            <family val="2"/>
          </rPr>
          <t>{[(5/30)/12)]*100}=1,39%.
Média de faltas no ano: 5.
Base de Cálculo: 
(Remuneração ) *1,39%.</t>
        </r>
      </text>
    </comment>
    <comment ref="K101" authorId="0" shapeId="0">
      <text>
        <r>
          <rPr>
            <sz val="9"/>
            <color indexed="81"/>
            <rFont val="Segoe UI"/>
            <family val="2"/>
          </rPr>
          <t>Nota Técnica nº 2/2018/CGAC/CISET/SG-PR
Item 87
Base de cálculo 
[Σ(valores dos itens de Módulo 4)]x (Σda % do Submódulo 2.2)</t>
        </r>
      </text>
    </comment>
    <comment ref="J106" authorId="3" shapeId="0">
      <text>
        <r>
          <rPr>
            <sz val="10"/>
            <rFont val="Arial"/>
            <family val="2"/>
          </rPr>
          <t>Não se aplica</t>
        </r>
      </text>
    </comment>
    <comment ref="J112" authorId="3" shapeId="0">
      <text>
        <r>
          <rPr>
            <sz val="10"/>
            <rFont val="Arial"/>
            <family val="2"/>
          </rPr>
          <t>Não se aplica</t>
        </r>
      </text>
    </comment>
    <comment ref="J118" authorId="3" shapeId="0">
      <text>
        <r>
          <rPr>
            <sz val="10"/>
            <rFont val="Arial"/>
            <family val="2"/>
          </rPr>
          <t xml:space="preserve">Os valores das peças de vestuário informadas na aba "UNIFORME" são estimativas. A licitante poderá adequar a relação, se assim desejar, informado o custo unitário de cada peça listada na tabela.
</t>
        </r>
      </text>
    </comment>
    <comment ref="J119" authorId="7" shapeId="0">
      <text>
        <r>
          <rPr>
            <sz val="10"/>
            <color indexed="81"/>
            <rFont val="Arial"/>
            <family val="2"/>
          </rPr>
          <t>Os valores informados na aba "MATERIAL" são estimativos. A licitante poderá adequar a relação, se assim desejar, informado o custo unitário de cada item listado na tabela</t>
        </r>
        <r>
          <rPr>
            <b/>
            <sz val="10"/>
            <color indexed="81"/>
            <rFont val="Arial"/>
            <family val="2"/>
          </rPr>
          <t>.</t>
        </r>
      </text>
    </comment>
    <comment ref="J120" authorId="7" shapeId="0">
      <text>
        <r>
          <rPr>
            <sz val="10"/>
            <color indexed="81"/>
            <rFont val="Arial"/>
            <family val="2"/>
          </rPr>
          <t>Considerado prazo de depreciação de 8 anos (96 meses) e valor residual de 20%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121" authorId="7" shapeId="0">
      <text>
        <r>
          <rPr>
            <sz val="10"/>
            <color indexed="81"/>
            <rFont val="Arial"/>
            <family val="2"/>
          </rPr>
          <t xml:space="preserve">taxa de manutenção mensal de 0,5%
</t>
        </r>
      </text>
    </comment>
    <comment ref="J127" authorId="3" shapeId="0">
      <text>
        <r>
          <rPr>
            <sz val="10"/>
            <rFont val="Arial"/>
            <family val="2"/>
          </rPr>
          <t>Nota Técnica nº 2/2018/CGAC/CISET/SG-PR
Item 109
Máximo Tribunal de Contas da União (Acórdão nº 1753/2008- Plenário)
A empresa poderá cotar o percentual de acordo com a sua realidade.</t>
        </r>
      </text>
    </comment>
    <comment ref="K127" authorId="3" shapeId="0">
      <text>
        <r>
          <rPr>
            <sz val="10"/>
            <rFont val="Arial"/>
            <family val="2"/>
          </rPr>
          <t>Base de cálculo
% incide sobre a Soma (Módulo 1+ Módulo 2+ Módulo 3+ Módulo 4+ Módulo 5)</t>
        </r>
      </text>
    </comment>
    <comment ref="J128" authorId="3" shapeId="0">
      <text>
        <r>
          <rPr>
            <sz val="10"/>
            <rFont val="Arial"/>
            <family val="2"/>
          </rPr>
          <t>O Caderno Técnico ME definiu o percentual de 6,79%.
A empresa poderá cotar o percentual de acordo com a sua realidade.</t>
        </r>
      </text>
    </comment>
    <comment ref="K128" authorId="2" shapeId="0">
      <text>
        <r>
          <rPr>
            <sz val="9"/>
            <color indexed="81"/>
            <rFont val="Segoe UI"/>
            <family val="2"/>
          </rPr>
          <t xml:space="preserve">Base de cálculo
% incide sobre a Soma (Módulo 1+ Módulo 2+ Módulo 3+ Módulo 4+ Módulo 5) + Custo Indireto
</t>
        </r>
      </text>
    </comment>
    <comment ref="C129" authorId="2" shapeId="0">
      <text>
        <r>
          <rPr>
            <sz val="9"/>
            <color indexed="81"/>
            <rFont val="Segoe UI"/>
            <family val="2"/>
          </rPr>
          <t xml:space="preserve">
Referência: Os tributos (COFINS e PIS) foram definidos utilizando o regime de tributação de LUCRO REAL (Acórdão TCU 1753/2008-P).
A licitante deve elaborar sua proposta e, por conseguinte, sua planilha, com base no regime de tributação ao qual estará submetida durante a execução do contrato.
</t>
        </r>
      </text>
    </comment>
    <comment ref="J130" authorId="0" shapeId="0">
      <text>
        <r>
          <rPr>
            <sz val="9"/>
            <color indexed="81"/>
            <rFont val="Segoe UI"/>
            <family val="2"/>
          </rPr>
          <t>Lucro Real</t>
        </r>
      </text>
    </comment>
    <comment ref="K130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32" authorId="0" shapeId="0">
      <text>
        <r>
          <rPr>
            <sz val="9"/>
            <color indexed="81"/>
            <rFont val="Segoe UI"/>
            <family val="2"/>
          </rPr>
          <t>Lei Complementar nº 116, de 31 de julho de 2003(e alterações)</t>
        </r>
      </text>
    </comment>
    <comment ref="K132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</commentList>
</comments>
</file>

<file path=xl/comments3.xml><?xml version="1.0" encoding="utf-8"?>
<comments xmlns="http://schemas.openxmlformats.org/spreadsheetml/2006/main">
  <authors>
    <author>THIAGO DA ROCHA JOBA STCHELKUNOFF</author>
    <author>MARTA BRENDA SIQUEIRA CORTEZ</author>
    <author>CAROLINE BRITO PAIVA</author>
    <author/>
    <author>EDUARDO CABRAL BARBOSA</author>
    <author>Antonio Carlos Da Silva Bentes</author>
    <author>FILIPE PAIXÃO DE OLIVEIRA</author>
    <author>Thiago da Rocha Joba</author>
  </authors>
  <commentList>
    <comment ref="J19" authorId="0" shapeId="0">
      <text>
        <r>
          <rPr>
            <b/>
            <sz val="9"/>
            <color indexed="81"/>
            <rFont val="Segoe UI"/>
            <family val="2"/>
          </rPr>
          <t>CBO Ministério do Trabalho</t>
        </r>
      </text>
    </comment>
    <comment ref="J20" authorId="1" shapeId="0">
      <text>
        <r>
          <rPr>
            <sz val="9"/>
            <color indexed="81"/>
            <rFont val="Segoe UI"/>
            <family val="2"/>
          </rPr>
          <t xml:space="preserve">CCT 2021 - Cláusula 4ª - Categoria Vigilante
</t>
        </r>
      </text>
    </comment>
    <comment ref="J22" authorId="2" shapeId="0">
      <text>
        <r>
          <rPr>
            <b/>
            <sz val="9"/>
            <color indexed="81"/>
            <rFont val="Segoe UI"/>
            <family val="2"/>
          </rPr>
          <t>CCT 2019, Cláusula 1º</t>
        </r>
      </text>
    </comment>
    <comment ref="J23" authorId="3" shapeId="0">
      <text>
        <r>
          <rPr>
            <sz val="10"/>
            <rFont val="Arial"/>
            <family val="2"/>
          </rPr>
          <t>Quantidade de dias trabalhados utilizada pelo Caderno Técnico de Vigilância do ME para o DF 2019, fl.13</t>
        </r>
      </text>
    </comment>
    <comment ref="J24" authorId="4" shapeId="0">
      <text>
        <r>
          <rPr>
            <sz val="9"/>
            <color indexed="81"/>
            <rFont val="Segoe UI"/>
            <family val="2"/>
          </rPr>
          <t>Tarifa Vigente Considerada</t>
        </r>
      </text>
    </comment>
    <comment ref="J25" authorId="4" shapeId="0">
      <text>
        <r>
          <rPr>
            <sz val="9"/>
            <color indexed="81"/>
            <rFont val="Segoe UI"/>
            <family val="2"/>
          </rPr>
          <t>Cláusula 12ª da CCT - DF</t>
        </r>
      </text>
    </comment>
    <comment ref="J31" authorId="3" shapeId="0">
      <text>
        <r>
          <rPr>
            <sz val="10"/>
            <rFont val="Arial"/>
            <family val="2"/>
          </rPr>
          <t xml:space="preserve">CCT 2020 - Cláusula 4ª - Categoria Vigilante
</t>
        </r>
      </text>
    </comment>
    <comment ref="J32" authorId="3" shapeId="0">
      <text>
        <r>
          <rPr>
            <sz val="10"/>
            <rFont val="Arial"/>
            <family val="2"/>
          </rPr>
          <t>Adicional de Periculosidade = 30% do salário base 
Art. 1º da Lei 12.740/2012, (alterou art. 193 da CLT), regulamentado pela Portaria nº 1.885/MET/2013</t>
        </r>
      </text>
    </comment>
    <comment ref="J33" authorId="3" shapeId="0">
      <text>
        <r>
          <rPr>
            <sz val="10"/>
            <rFont val="Arial"/>
            <family val="2"/>
          </rPr>
          <t>Não se aplica</t>
        </r>
      </text>
    </comment>
    <comment ref="J34" authorId="3" shapeId="0">
      <text>
        <r>
          <rPr>
            <sz val="10"/>
            <rFont val="Arial"/>
            <family val="2"/>
          </rPr>
          <t>Caderno Técnico Vigilância  2019, ME, fl. 7.
(Salário Base + Adicional de periculosidade)* proporção de horas noturnas * percentual da CLT.
A reforma trabalhista entendeu compensados o adicional noturno e a redução da hora noturna no período que excede às 5h da manhã. Portanto, o adicional noturno e o cômputo da hora reduzida acontecerão somente no período das 22h às 5h.</t>
        </r>
      </text>
    </comment>
    <comment ref="J35" authorId="3" shapeId="0">
      <text>
        <r>
          <rPr>
            <sz val="10"/>
            <rFont val="Arial"/>
            <family val="2"/>
          </rPr>
          <t>Nota Técnica nº 2/2018/CGAC/CISET/SG-PR
Caderno Técnico Vigilância  2019, ME, fl 8.
A reforma trabalhista entendeu compensados o adicional noturno e a redução da hora noturna no período que excede às 5h da manhã. Portanto, o adicional noturno e o cômputo da hora reduzida acontecerão somente no período das 22h às 5h.</t>
        </r>
      </text>
    </comment>
    <comment ref="K43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47, 48 e 49
Base de cálculo
Total do módulo 1 (Composição da Remuneração)
Cálculo
8,33% sobre a base de cálculo
OBS: IN nº 5/2017: (1/12)x100 = </t>
        </r>
        <r>
          <rPr>
            <b/>
            <sz val="9"/>
            <color indexed="81"/>
            <rFont val="Segoe UI"/>
            <family val="2"/>
          </rPr>
          <t>8,33%</t>
        </r>
      </text>
    </comment>
    <comment ref="K4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50, 51, 52 e 53
Base de cálculo
Total do módulo 1 (Composição da Remuneração)
Cálculo
Férias + abono de férias = </t>
        </r>
        <r>
          <rPr>
            <b/>
            <sz val="9"/>
            <color indexed="81"/>
            <rFont val="Segoe UI"/>
            <family val="2"/>
          </rPr>
          <t>12,10%</t>
        </r>
        <r>
          <rPr>
            <sz val="9"/>
            <color indexed="81"/>
            <rFont val="Segoe UI"/>
            <family val="2"/>
          </rPr>
          <t xml:space="preserve">
Férias:
Definido na IN nº 5/2017 = 9,075%
Abono de férias:
IN nº 5/2017: 3,025% sobre a base de cálculo.
OBS:
A IN nº 5/2017 estabelece que as férias apresentem um percentual de 9,075%, logo, para calcular o abono, basta dividir 9,075/3 = 3,025%.</t>
        </r>
      </text>
    </comment>
    <comment ref="K49" authorId="3" shapeId="0">
      <text>
        <r>
          <rPr>
            <sz val="10"/>
            <rFont val="Arial"/>
            <family val="2"/>
          </rPr>
          <t>Art. 22, Inciso I, da Lei nº 8.212/91.</t>
        </r>
      </text>
    </comment>
    <comment ref="K50" authorId="3" shapeId="0">
      <text>
        <r>
          <rPr>
            <sz val="10"/>
            <rFont val="Arial"/>
            <family val="2"/>
          </rPr>
          <t>Art. 3º, Inciso I, Decreto n.º 87.043/82.</t>
        </r>
      </text>
    </comment>
    <comment ref="K51" authorId="5" shapeId="0">
      <text>
        <r>
          <rPr>
            <sz val="9"/>
            <color indexed="81"/>
            <rFont val="Segoe UI"/>
            <family val="2"/>
          </rPr>
          <t xml:space="preserve">Art. 22, inciso II, da Lei nº 8.212/1991
A empresa deve utilizar o seu FAP efetivo, a ser comprovado no envio de sua proposta adequada ao lance vencedor, mediante apresentação da GFIP ou outro documento apto a fazê-lo.
</t>
        </r>
      </text>
    </comment>
    <comment ref="K52" authorId="3" shapeId="0">
      <text>
        <r>
          <rPr>
            <sz val="10"/>
            <rFont val="Arial"/>
            <family val="2"/>
          </rPr>
          <t xml:space="preserve">Art. 3º, Lei n.º 8.036/90. </t>
        </r>
      </text>
    </comment>
    <comment ref="K53" authorId="3" shapeId="0">
      <text>
        <r>
          <rPr>
            <sz val="10"/>
            <rFont val="Arial"/>
            <family val="2"/>
          </rPr>
          <t>Decreto n.º 2.318/86.</t>
        </r>
      </text>
    </comment>
    <comment ref="K54" authorId="3" shapeId="0">
      <text>
        <r>
          <rPr>
            <sz val="10"/>
            <rFont val="Arial"/>
            <family val="2"/>
          </rPr>
          <t>Art. 8º, Lei n.º 8.029/90 e Lei n.º 8.154/90.</t>
        </r>
      </text>
    </comment>
    <comment ref="K55" authorId="3" shapeId="0">
      <text>
        <r>
          <rPr>
            <sz val="10"/>
            <rFont val="Arial"/>
            <family val="2"/>
          </rPr>
          <t>Lei n.º 7.787/89 e DL n.º 1.146/70.</t>
        </r>
      </text>
    </comment>
    <comment ref="K56" authorId="3" shapeId="0">
      <text>
        <r>
          <rPr>
            <sz val="10"/>
            <rFont val="Arial"/>
            <family val="2"/>
          </rPr>
          <t>Art. 15, Lei nº 8.030/90 e Art. 7º, III, CF.</t>
        </r>
      </text>
    </comment>
    <comment ref="J62" authorId="3" shapeId="0">
      <text>
        <r>
          <rPr>
            <sz val="10"/>
            <rFont val="Arial"/>
            <family val="2"/>
          </rPr>
          <t>Caderno Técnico - DF - 2019. pág 13</t>
        </r>
      </text>
    </comment>
    <comment ref="J63" authorId="3" shapeId="0">
      <text>
        <r>
          <rPr>
            <sz val="10"/>
            <rFont val="Arial"/>
            <family val="2"/>
          </rPr>
          <t>Cláusula 12ª da CCT</t>
        </r>
      </text>
    </comment>
    <comment ref="J64" authorId="6" shapeId="0">
      <text>
        <r>
          <rPr>
            <sz val="10"/>
            <color indexed="81"/>
            <rFont val="Arial"/>
            <family val="2"/>
          </rPr>
          <t>Cláusula 14ª da CCT</t>
        </r>
      </text>
    </comment>
    <comment ref="J65" authorId="5" shapeId="0">
      <text>
        <r>
          <rPr>
            <sz val="9"/>
            <color indexed="81"/>
            <rFont val="Segoe UI"/>
            <family val="2"/>
          </rPr>
          <t>Cláusula 16ª da CCT</t>
        </r>
      </text>
    </comment>
    <comment ref="J66" authorId="5" shapeId="0">
      <text>
        <r>
          <rPr>
            <sz val="9"/>
            <color indexed="81"/>
            <rFont val="Segoe UI"/>
            <family val="2"/>
          </rPr>
          <t>Cláusula 17ª da CCT</t>
        </r>
      </text>
    </comment>
    <comment ref="J67" authorId="7" shapeId="0">
      <text>
        <r>
          <rPr>
            <sz val="10"/>
            <color indexed="81"/>
            <rFont val="Arial"/>
            <family val="2"/>
          </rPr>
          <t>Caderno Técnico Vigilância 2019, ME, fl. 26.
[(Total Parcial/220) * dias trabalhados no mês] * alíquota da CLT
A reforma trabalhista passou a entender que o intervalo intrajornada trabalhado possui natureza indenizatório, e não mais salarial. Dessa forma, não repercutirá mais em nenhuma outra parcela.</t>
        </r>
      </text>
    </comment>
    <comment ref="J68" authorId="7" shapeId="0">
      <text/>
    </comment>
    <comment ref="K8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73
Base de cálculo 
Total do Módulo 1 (Composição da Remuneração)
Cálculo
(5,55%) x (1/12) = </t>
        </r>
        <r>
          <rPr>
            <b/>
            <sz val="9"/>
            <color indexed="81"/>
            <rFont val="Segoe UI"/>
            <family val="2"/>
          </rPr>
          <t>0,46%</t>
        </r>
        <r>
          <rPr>
            <sz val="9"/>
            <color indexed="81"/>
            <rFont val="Segoe UI"/>
            <family val="2"/>
          </rPr>
          <t xml:space="preserve"> incide sobre a base de cálculo.
OBS:
5,55% = dado estatístico, em regra, utilizado. Ler o Acórdão TCU nº 1.904/2007.
1/12= (1 mês não trabalhado/12 meses)</t>
        </r>
      </text>
    </comment>
    <comment ref="K82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74
Base de cálculo
Total do Módulo 1 (Composição da Remuneração)
Cálculo
(8%) x (0,46%) = </t>
        </r>
        <r>
          <rPr>
            <b/>
            <sz val="9"/>
            <color indexed="81"/>
            <rFont val="Segoe UI"/>
            <family val="2"/>
          </rPr>
          <t>0,03%</t>
        </r>
        <r>
          <rPr>
            <sz val="9"/>
            <color indexed="81"/>
            <rFont val="Segoe UI"/>
            <family val="2"/>
          </rPr>
          <t xml:space="preserve"> incide sobre a base de cálculo.
OBS:
8% = FGTS
0,46% = correspondem ao percentual do Aviso Prévio Indenizado.</t>
        </r>
      </text>
    </comment>
    <comment ref="K83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75
Lei nº 13.932, de 11/12/2019 - Art. 12 (Extinguiu a Contribuição Social sobre o FGTS)
Base de cálculo
Total do Módulo 1 (Composição da Remuneração)
Cálculo
[0,08*(0,40)*0,9]*(1+0,0833+0,09075+0,03025) = </t>
        </r>
        <r>
          <rPr>
            <b/>
            <sz val="9"/>
            <color indexed="81"/>
            <rFont val="Segoe UI"/>
            <family val="2"/>
          </rPr>
          <t>3,50%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 (8%)
(0,40) = Valor da Multa do FGTS indenizado (40%)
(0,90) = 90% dos funcionários remanescentes (LC nº110/2001. Estudos CNJ – Resolução nº 98/2009)
1= remuneração integral
(0,0833) = % do 13º salário
(0,09075) = % de férias (definida pela IN nº 5)
(0,03025) = % adicional de férias</t>
        </r>
      </text>
    </comment>
    <comment ref="K8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76
Base de cálculo
Total do Módulo 1 (Composição da Remuneração)
Cálculo
[(1/30)*7]/12 = </t>
        </r>
        <r>
          <rPr>
            <b/>
            <sz val="9"/>
            <color indexed="81"/>
            <rFont val="Segoe UI"/>
            <family val="2"/>
          </rPr>
          <t>1,94%</t>
        </r>
        <r>
          <rPr>
            <sz val="9"/>
            <color indexed="81"/>
            <rFont val="Segoe UI"/>
            <family val="2"/>
          </rPr>
          <t xml:space="preserve"> sobre a base de cálculo
OBS:
1 = remuneração integral
30 = número de dias no mês
7 = nº de dias de aviso prévio a que o empregado tem direito de se ausentar
12 = nº de meses no ano</t>
        </r>
      </text>
    </comment>
    <comment ref="C85" authorId="0" shapeId="0">
      <text>
        <r>
          <rPr>
            <b/>
            <sz val="9"/>
            <color indexed="81"/>
            <rFont val="Segoe UI"/>
            <family val="2"/>
          </rPr>
          <t>IN 07/2018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85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77
Base de cálculo
Total do Módulo 1 (Composição da Remuneração)
Cálculo
(% do Submódulo 2.2) x (% Aviso Prévio Trabalhado)= </t>
        </r>
        <r>
          <rPr>
            <b/>
            <sz val="9"/>
            <color indexed="81"/>
            <rFont val="Segoe UI"/>
            <family val="2"/>
          </rPr>
          <t>0,71%</t>
        </r>
        <r>
          <rPr>
            <sz val="9"/>
            <color indexed="81"/>
            <rFont val="Segoe UI"/>
            <family val="2"/>
          </rPr>
          <t xml:space="preserve"> incide sobre a base de cálculo.</t>
        </r>
      </text>
    </comment>
    <comment ref="K86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78
Lei nº 13.932, de 11/12/2019 - Art. 12 (Extinguiu a Contribuição Social sobre o FGTS)
Base de cálculo
Total do Módulo 1 (Composição da Remuneração)
Cálculo
[0,08 x (0,4)] x [% Incidência dos Encargos do Submódulo 2.2] = </t>
        </r>
        <r>
          <rPr>
            <b/>
            <sz val="9"/>
            <color indexed="81"/>
            <rFont val="Segoe UI"/>
            <family val="2"/>
          </rPr>
          <t>0,024%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
(0,40) = Valor da Multa do FGTS trabalhado
(% Incidência dos Encargos do Submódulo 2.2) = % do item E</t>
        </r>
      </text>
    </comment>
    <comment ref="K93" authorId="0" shapeId="0">
      <text>
        <r>
          <rPr>
            <sz val="9"/>
            <color indexed="81"/>
            <rFont val="Segoe UI"/>
            <family val="2"/>
          </rPr>
          <t>Base de cálculo
Total Parcial do Módulo 1 (Composição da Remuneração)
IN nº 5/2017 e Nota Técnica nº 2/2018/CGAC/CISET/SG-PR
8,33% = 13º
9,075% = Férias
3,025% = Abono de férias
Cálculo:
(8,33/100/12)*100 = 0,69%
(9,075/100/12)*100 = 0,76%
(3,025/100/12)*100 = 0,25%
0,69% + 0,76% + 0,25% = 1,70%</t>
        </r>
      </text>
    </comment>
    <comment ref="K9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84
Base de cálculo
Total do Módulo 1 (Composição da Remuneração)
Cálculo
(5,96/365 dias)x 100 = </t>
        </r>
        <r>
          <rPr>
            <b/>
            <sz val="9"/>
            <color indexed="81"/>
            <rFont val="Segoe UI"/>
            <family val="2"/>
          </rPr>
          <t>1,63%</t>
        </r>
      </text>
    </comment>
    <comment ref="K95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85
Base de cálculo
Total do Módulo 1 (Composição da Remuneração)
Cálculo
[(5/30)/12] x 0,015 x 100 = </t>
        </r>
        <r>
          <rPr>
            <b/>
            <sz val="9"/>
            <color indexed="81"/>
            <rFont val="Segoe UI"/>
            <family val="2"/>
          </rPr>
          <t>0,02%</t>
        </r>
        <r>
          <rPr>
            <sz val="9"/>
            <color indexed="81"/>
            <rFont val="Segoe UI"/>
            <family val="2"/>
          </rPr>
          <t xml:space="preserve"> incide sobre a base de cálculo
OBS:
0,015: esse índice pode variar. Em regra, utiliza-se 0,015 porque, de acordo com os dados do IBGE, 1,5% é a média de trabalhadores que são pais durante o ano</t>
        </r>
      </text>
    </comment>
    <comment ref="K96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86
Base de cálculo
Total do Módulo 1 (Composição da Remuneração)
Cálculo
[(15/30)/12] x 0,08 x 100 = </t>
        </r>
        <r>
          <rPr>
            <b/>
            <sz val="9"/>
            <color indexed="81"/>
            <rFont val="Segoe UI"/>
            <family val="2"/>
          </rPr>
          <t>0,33%</t>
        </r>
        <r>
          <rPr>
            <sz val="9"/>
            <color indexed="81"/>
            <rFont val="Segoe UI"/>
            <family val="2"/>
          </rPr>
          <t xml:space="preserve"> incide sobre a base de cálculo
OBS:
15 = número de dias em que o empregado repousa e contratada remunera
30 = número de dias no mês
12 = número de meses no ano
8% = média dos trabalhadores que sofrem acidente/ano, de acordo com estatísticas do IBGE
100% = salário integral</t>
        </r>
      </text>
    </comment>
    <comment ref="K97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87
Base de cálculo
Total do Módulo 1 (Composição da Remuneração)
Cálculo
[0,02 x (4/12)/12 x 100] = </t>
        </r>
        <r>
          <rPr>
            <b/>
            <sz val="9"/>
            <color indexed="81"/>
            <rFont val="Segoe UI"/>
            <family val="2"/>
          </rPr>
          <t>0,055%</t>
        </r>
        <r>
          <rPr>
            <sz val="9"/>
            <color indexed="81"/>
            <rFont val="Segoe UI"/>
            <family val="2"/>
          </rPr>
          <t xml:space="preserve"> incide sobre a base de cálculo
OBS:
0,02 = índice de ocorrência. Dado utilizado do IBGE.
4/12 = 4 meses de licença maternidade por ano
12 = meses do ano
100 = porcentagem</t>
        </r>
      </text>
    </comment>
    <comment ref="K98" authorId="0" shapeId="0">
      <text>
        <r>
          <rPr>
            <sz val="9"/>
            <color indexed="81"/>
            <rFont val="Segoe UI"/>
            <family val="2"/>
          </rPr>
          <t>{[(5/30)/12)]*100}=1,39%.
Média de faltas no ano: 5.
Base de Cálculo: 
(Remuneração ) *1,39%.</t>
        </r>
      </text>
    </comment>
    <comment ref="K101" authorId="0" shapeId="0">
      <text>
        <r>
          <rPr>
            <sz val="9"/>
            <color indexed="81"/>
            <rFont val="Segoe UI"/>
            <family val="2"/>
          </rPr>
          <t>Nota Técnica nº 2/2018/CGAC/CISET/SG-PR
Item 87
Base de cálculo 
[Σ(valores dos itens de Módulo 4)]x (Σda % do Submódulo 2.2)</t>
        </r>
      </text>
    </comment>
    <comment ref="J106" authorId="3" shapeId="0">
      <text>
        <r>
          <rPr>
            <sz val="10"/>
            <rFont val="Arial"/>
            <family val="2"/>
          </rPr>
          <t>Não se aplica</t>
        </r>
      </text>
    </comment>
    <comment ref="J112" authorId="3" shapeId="0">
      <text>
        <r>
          <rPr>
            <sz val="10"/>
            <rFont val="Arial"/>
            <family val="2"/>
          </rPr>
          <t>Não se aplica</t>
        </r>
      </text>
    </comment>
    <comment ref="J118" authorId="3" shapeId="0">
      <text>
        <r>
          <rPr>
            <sz val="10"/>
            <rFont val="Arial"/>
            <family val="2"/>
          </rPr>
          <t xml:space="preserve">Os valores das peças de vestuário informadas na aba "UNIFORME" são estimativas. A licitante poderá adequar a relação, se assim desejar, informado o custo unitário de cada peça listada na tabela.
</t>
        </r>
      </text>
    </comment>
    <comment ref="J119" authorId="7" shapeId="0">
      <text>
        <r>
          <rPr>
            <sz val="10"/>
            <color indexed="81"/>
            <rFont val="Arial"/>
            <family val="2"/>
          </rPr>
          <t>Os valores informados na aba "MATERIAL" são estimativos. A licitante poderá adequar a relação, se assim desejar, informado o custo unitário de cada item listado na tabela</t>
        </r>
        <r>
          <rPr>
            <b/>
            <sz val="10"/>
            <color indexed="81"/>
            <rFont val="Arial"/>
            <family val="2"/>
          </rPr>
          <t>.</t>
        </r>
      </text>
    </comment>
    <comment ref="J120" authorId="7" shapeId="0">
      <text>
        <r>
          <rPr>
            <sz val="10"/>
            <color indexed="81"/>
            <rFont val="Arial"/>
            <family val="2"/>
          </rPr>
          <t>Considerado prazo de depreciação de 8 anos (96 meses) e valor residual de 20%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121" authorId="7" shapeId="0">
      <text>
        <r>
          <rPr>
            <sz val="10"/>
            <color indexed="81"/>
            <rFont val="Arial"/>
            <family val="2"/>
          </rPr>
          <t xml:space="preserve">taxa de manutenção mensal de 0,5%
</t>
        </r>
      </text>
    </comment>
    <comment ref="J127" authorId="3" shapeId="0">
      <text>
        <r>
          <rPr>
            <sz val="10"/>
            <rFont val="Arial"/>
            <family val="2"/>
          </rPr>
          <t>Nota Técnica nº 2/2018/CGAC/CISET/SG-PR
Item 109
Máximo Tribunal de Contas da União (Acórdão nº 1753/2008- Plenário)
A empresa poderá cotar o percentual de acordo com a sua realidade.</t>
        </r>
      </text>
    </comment>
    <comment ref="K127" authorId="3" shapeId="0">
      <text>
        <r>
          <rPr>
            <sz val="10"/>
            <rFont val="Arial"/>
            <family val="2"/>
          </rPr>
          <t>Base de cálculo
% incide sobre a Soma (Módulo 1+ Módulo 2+ Módulo 3+ Módulo 4+ Módulo 5)</t>
        </r>
      </text>
    </comment>
    <comment ref="J128" authorId="3" shapeId="0">
      <text>
        <r>
          <rPr>
            <sz val="10"/>
            <rFont val="Arial"/>
            <family val="2"/>
          </rPr>
          <t>O Caderno Técnico ME definiu o percentual de 6,79%.
A empresa poderá cotar o percentual de acordo com a sua realidade.</t>
        </r>
      </text>
    </comment>
    <comment ref="K128" authorId="2" shapeId="0">
      <text>
        <r>
          <rPr>
            <sz val="9"/>
            <color indexed="81"/>
            <rFont val="Segoe UI"/>
            <family val="2"/>
          </rPr>
          <t xml:space="preserve">Base de cálculo
% incide sobre a Soma (Módulo 1+ Módulo 2+ Módulo 3+ Módulo 4+ Módulo 5) + Custo Indireto
</t>
        </r>
      </text>
    </comment>
    <comment ref="C129" authorId="2" shapeId="0">
      <text>
        <r>
          <rPr>
            <sz val="9"/>
            <color indexed="81"/>
            <rFont val="Segoe UI"/>
            <family val="2"/>
          </rPr>
          <t xml:space="preserve">
Referência: Os tributos (COFINS e PIS) foram definidos utilizando o regime de tributação de LUCRO REAL (Acórdão TCU 1753/2008-P).
A licitante deve elaborar sua proposta e, por conseguinte, sua planilha, com base no regime de tributação ao qual estará submetida durante a execução do contrato.
</t>
        </r>
      </text>
    </comment>
    <comment ref="J130" authorId="0" shapeId="0">
      <text>
        <r>
          <rPr>
            <sz val="9"/>
            <color indexed="81"/>
            <rFont val="Segoe UI"/>
            <family val="2"/>
          </rPr>
          <t>Lucro Real</t>
        </r>
      </text>
    </comment>
    <comment ref="K130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32" authorId="0" shapeId="0">
      <text>
        <r>
          <rPr>
            <sz val="9"/>
            <color indexed="81"/>
            <rFont val="Segoe UI"/>
            <family val="2"/>
          </rPr>
          <t>Lei Complementar nº 116, de 31 de julho de 2003(e alterações)</t>
        </r>
      </text>
    </comment>
    <comment ref="K132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</commentList>
</comments>
</file>

<file path=xl/comments4.xml><?xml version="1.0" encoding="utf-8"?>
<comments xmlns="http://schemas.openxmlformats.org/spreadsheetml/2006/main">
  <authors>
    <author>THIAGO DA ROCHA JOBA STCHELKUNOFF</author>
    <author>MARTA BRENDA SIQUEIRA CORTEZ</author>
    <author>CAROLINE BRITO PAIVA</author>
    <author/>
    <author>EDUARDO CABRAL BARBOSA</author>
    <author>Antonio Carlos Da Silva Bentes</author>
    <author>FILIPE PAIXÃO DE OLIVEIRA</author>
    <author>Thiago da Rocha Joba</author>
  </authors>
  <commentList>
    <comment ref="J19" authorId="0" shapeId="0">
      <text>
        <r>
          <rPr>
            <b/>
            <sz val="9"/>
            <color indexed="81"/>
            <rFont val="Segoe UI"/>
            <family val="2"/>
          </rPr>
          <t>CBO Ministério do Trabalho</t>
        </r>
      </text>
    </comment>
    <comment ref="J20" authorId="1" shapeId="0">
      <text>
        <r>
          <rPr>
            <sz val="9"/>
            <color indexed="81"/>
            <rFont val="Segoe UI"/>
            <family val="2"/>
          </rPr>
          <t xml:space="preserve">CCT 2021 - Cláusula 4ª - Categoria Vigilante
</t>
        </r>
      </text>
    </comment>
    <comment ref="J22" authorId="2" shapeId="0">
      <text>
        <r>
          <rPr>
            <b/>
            <sz val="9"/>
            <color indexed="81"/>
            <rFont val="Segoe UI"/>
            <family val="2"/>
          </rPr>
          <t>CCT 2019, Cláusula 1º</t>
        </r>
      </text>
    </comment>
    <comment ref="J23" authorId="3" shapeId="0">
      <text>
        <r>
          <rPr>
            <sz val="10"/>
            <rFont val="Arial"/>
            <family val="2"/>
          </rPr>
          <t>Quantidade de dias trabalhados utilizada pelo Caderno Técnico de Vigilância do ME para o DF 2019, fl.13</t>
        </r>
      </text>
    </comment>
    <comment ref="J24" authorId="4" shapeId="0">
      <text>
        <r>
          <rPr>
            <sz val="9"/>
            <color indexed="81"/>
            <rFont val="Segoe UI"/>
            <family val="2"/>
          </rPr>
          <t>Tarifa Vigente Considerada</t>
        </r>
      </text>
    </comment>
    <comment ref="J25" authorId="4" shapeId="0">
      <text>
        <r>
          <rPr>
            <sz val="9"/>
            <color indexed="81"/>
            <rFont val="Segoe UI"/>
            <family val="2"/>
          </rPr>
          <t>Cláusula 12ª da CCT - DF</t>
        </r>
      </text>
    </comment>
    <comment ref="J31" authorId="3" shapeId="0">
      <text>
        <r>
          <rPr>
            <sz val="10"/>
            <rFont val="Arial"/>
            <family val="2"/>
          </rPr>
          <t xml:space="preserve">CCT 2020 - Cláusula 4ª - Categoria Vigilante
</t>
        </r>
      </text>
    </comment>
    <comment ref="J32" authorId="3" shapeId="0">
      <text>
        <r>
          <rPr>
            <sz val="10"/>
            <rFont val="Arial"/>
            <family val="2"/>
          </rPr>
          <t>Adicional de Periculosidade = 30% do salário base 
Art. 1º da Lei 12.740/2012, (alterou art. 193 da CLT), regulamentado pela Portaria nº 1.885/MET/2013</t>
        </r>
      </text>
    </comment>
    <comment ref="J33" authorId="3" shapeId="0">
      <text>
        <r>
          <rPr>
            <sz val="10"/>
            <rFont val="Arial"/>
            <family val="2"/>
          </rPr>
          <t>Não se aplica</t>
        </r>
      </text>
    </comment>
    <comment ref="J34" authorId="3" shapeId="0">
      <text>
        <r>
          <rPr>
            <sz val="10"/>
            <rFont val="Arial"/>
            <family val="2"/>
          </rPr>
          <t>Não se aplica</t>
        </r>
      </text>
    </comment>
    <comment ref="J35" authorId="3" shapeId="0">
      <text>
        <r>
          <rPr>
            <sz val="10"/>
            <rFont val="Arial"/>
            <family val="2"/>
          </rPr>
          <t>Não se aplica</t>
        </r>
      </text>
    </comment>
    <comment ref="K43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47, 48 e 49
Base de cálculo
Total do módulo 1 (Composição da Remuneração)
Cálculo
8,33% sobre a base de cálculo
OBS: IN nº 5/2017: (1/12)x100 = </t>
        </r>
        <r>
          <rPr>
            <b/>
            <sz val="9"/>
            <color indexed="81"/>
            <rFont val="Segoe UI"/>
            <family val="2"/>
          </rPr>
          <t>8,33%</t>
        </r>
      </text>
    </comment>
    <comment ref="K4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50, 51, 52 e 53
Base de cálculo
Total do módulo 1 (Composição da Remuneração)
Cálculo
Férias + abono de férias = </t>
        </r>
        <r>
          <rPr>
            <b/>
            <sz val="9"/>
            <color indexed="81"/>
            <rFont val="Segoe UI"/>
            <family val="2"/>
          </rPr>
          <t>12,10%</t>
        </r>
        <r>
          <rPr>
            <sz val="9"/>
            <color indexed="81"/>
            <rFont val="Segoe UI"/>
            <family val="2"/>
          </rPr>
          <t xml:space="preserve">
Férias:
Definido na IN nº 5/2017 = 9,075%
Abono de férias:
IN nº 5/2017: 3,025% sobre a base de cálculo.
OBS:
A IN nº 5/2017 estabelece que as férias apresentem um percentual de 9,075%, logo, para calcular o abono, basta dividir 9,075/3 = 3,025%.</t>
        </r>
      </text>
    </comment>
    <comment ref="K49" authorId="3" shapeId="0">
      <text>
        <r>
          <rPr>
            <sz val="10"/>
            <rFont val="Arial"/>
            <family val="2"/>
          </rPr>
          <t>Art. 22, Inciso I, da Lei nº 8.212/91.</t>
        </r>
      </text>
    </comment>
    <comment ref="K50" authorId="3" shapeId="0">
      <text>
        <r>
          <rPr>
            <sz val="10"/>
            <rFont val="Arial"/>
            <family val="2"/>
          </rPr>
          <t>Art. 3º, Inciso I, Decreto n.º 87.043/82.</t>
        </r>
      </text>
    </comment>
    <comment ref="K51" authorId="5" shapeId="0">
      <text>
        <r>
          <rPr>
            <sz val="9"/>
            <color indexed="81"/>
            <rFont val="Segoe UI"/>
            <family val="2"/>
          </rPr>
          <t xml:space="preserve">Art. 22, inciso II, da Lei nº 8.212/1991
A empresa deve utilizar o seu FAP efetivo, a ser comprovado no envio de sua proposta adequada ao lance vencedor, mediante apresentação da GFIP ou outro documento apto a fazê-lo.
</t>
        </r>
      </text>
    </comment>
    <comment ref="K52" authorId="3" shapeId="0">
      <text>
        <r>
          <rPr>
            <sz val="10"/>
            <rFont val="Arial"/>
            <family val="2"/>
          </rPr>
          <t xml:space="preserve">Art. 3º, Lei n.º 8.036/90. </t>
        </r>
      </text>
    </comment>
    <comment ref="K53" authorId="3" shapeId="0">
      <text>
        <r>
          <rPr>
            <sz val="10"/>
            <rFont val="Arial"/>
            <family val="2"/>
          </rPr>
          <t>Decreto n.º 2.318/86.</t>
        </r>
      </text>
    </comment>
    <comment ref="K54" authorId="3" shapeId="0">
      <text>
        <r>
          <rPr>
            <sz val="10"/>
            <rFont val="Arial"/>
            <family val="2"/>
          </rPr>
          <t>Art. 8º, Lei n.º 8.029/90 e Lei n.º 8.154/90.</t>
        </r>
      </text>
    </comment>
    <comment ref="K55" authorId="3" shapeId="0">
      <text>
        <r>
          <rPr>
            <sz val="10"/>
            <rFont val="Arial"/>
            <family val="2"/>
          </rPr>
          <t>Lei n.º 7.787/89 e DL n.º 1.146/70.</t>
        </r>
      </text>
    </comment>
    <comment ref="K56" authorId="3" shapeId="0">
      <text>
        <r>
          <rPr>
            <sz val="10"/>
            <rFont val="Arial"/>
            <family val="2"/>
          </rPr>
          <t>Art. 15, Lei nº 8.030/90 e Art. 7º, III, CF.</t>
        </r>
      </text>
    </comment>
    <comment ref="J62" authorId="3" shapeId="0">
      <text>
        <r>
          <rPr>
            <sz val="10"/>
            <rFont val="Arial"/>
            <family val="2"/>
          </rPr>
          <t>Caderno Técnico - DF - 2019. pág 13</t>
        </r>
      </text>
    </comment>
    <comment ref="J63" authorId="3" shapeId="0">
      <text>
        <r>
          <rPr>
            <sz val="10"/>
            <rFont val="Arial"/>
            <family val="2"/>
          </rPr>
          <t>Cláusula 12ª da CCT</t>
        </r>
      </text>
    </comment>
    <comment ref="J64" authorId="6" shapeId="0">
      <text>
        <r>
          <rPr>
            <sz val="10"/>
            <color indexed="81"/>
            <rFont val="Arial"/>
            <family val="2"/>
          </rPr>
          <t>Cláusula 14ª da CCT</t>
        </r>
      </text>
    </comment>
    <comment ref="J65" authorId="5" shapeId="0">
      <text>
        <r>
          <rPr>
            <sz val="9"/>
            <color indexed="81"/>
            <rFont val="Segoe UI"/>
            <family val="2"/>
          </rPr>
          <t>Cláusula 16ª da CCT</t>
        </r>
      </text>
    </comment>
    <comment ref="J66" authorId="5" shapeId="0">
      <text>
        <r>
          <rPr>
            <sz val="9"/>
            <color indexed="81"/>
            <rFont val="Segoe UI"/>
            <family val="2"/>
          </rPr>
          <t>Cláusula 17ª da CCT</t>
        </r>
      </text>
    </comment>
    <comment ref="J67" authorId="7" shapeId="0">
      <text>
        <r>
          <rPr>
            <sz val="10"/>
            <color indexed="81"/>
            <rFont val="Arial"/>
            <family val="2"/>
          </rPr>
          <t>Caderno Técnico Vigilância 2019, ME, fl. 26.
[(Total Parcial/220) * dias trabalhados no mês] * alíquota da CLT
A reforma trabalhista passou a entender que o intervalo intrajornada trabalhado possui natureza indenizatório, e não mais salarial. Dessa forma, não repercutirá mais em nenhuma outra parcela.</t>
        </r>
      </text>
    </comment>
    <comment ref="J68" authorId="7" shapeId="0">
      <text/>
    </comment>
    <comment ref="K8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73
Base de cálculo 
Total do Módulo 1 (Composição da Remuneração)
Cálculo
(5,55%) x (1/12) = </t>
        </r>
        <r>
          <rPr>
            <b/>
            <sz val="9"/>
            <color indexed="81"/>
            <rFont val="Segoe UI"/>
            <family val="2"/>
          </rPr>
          <t>0,46%</t>
        </r>
        <r>
          <rPr>
            <sz val="9"/>
            <color indexed="81"/>
            <rFont val="Segoe UI"/>
            <family val="2"/>
          </rPr>
          <t xml:space="preserve"> incide sobre a base de cálculo.
OBS:
5,55% = dado estatístico, em regra, utilizado. Ler o Acórdão TCU nº 1.904/2007.
1/12= (1 mês não trabalhado/12 meses)</t>
        </r>
      </text>
    </comment>
    <comment ref="K82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74
Base de cálculo
Total do Módulo 1 (Composição da Remuneração)
Cálculo
(8%) x (0,46%) = </t>
        </r>
        <r>
          <rPr>
            <b/>
            <sz val="9"/>
            <color indexed="81"/>
            <rFont val="Segoe UI"/>
            <family val="2"/>
          </rPr>
          <t>0,03%</t>
        </r>
        <r>
          <rPr>
            <sz val="9"/>
            <color indexed="81"/>
            <rFont val="Segoe UI"/>
            <family val="2"/>
          </rPr>
          <t xml:space="preserve"> incide sobre a base de cálculo.
OBS:
8% = FGTS
0,46% = correspondem ao percentual do Aviso Prévio Indenizado.</t>
        </r>
      </text>
    </comment>
    <comment ref="K83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75
Lei nº 13.932, de 11/12/2019 - Art. 12 (Extinguiu a Contribuição Social sobre o FGTS)
Base de cálculo
Total do Módulo 1 (Composição da Remuneração)
Cálculo
[0,08*(0,40)*0,9]*(1+0,0833+0,09075+0,03025) = </t>
        </r>
        <r>
          <rPr>
            <b/>
            <sz val="9"/>
            <color indexed="81"/>
            <rFont val="Segoe UI"/>
            <family val="2"/>
          </rPr>
          <t>3,50%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 (8%)
(0,40) = Valor da Multa do FGTS indenizado (40%)
(0,90) = 90% dos funcionários remanescentes (LC nº110/2001. Estudos CNJ – Resolução nº 98/2009)
1= remuneração integral
(0,0833) = % do 13º salário
(0,09075) = % de férias (definida pela IN nº 5)
(0,03025) = % adicional de férias</t>
        </r>
      </text>
    </comment>
    <comment ref="K8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76
Base de cálculo
Total do Módulo 1 (Composição da Remuneração)
Cálculo
[(1/30)*7]/12 = </t>
        </r>
        <r>
          <rPr>
            <b/>
            <sz val="9"/>
            <color indexed="81"/>
            <rFont val="Segoe UI"/>
            <family val="2"/>
          </rPr>
          <t>1,94%</t>
        </r>
        <r>
          <rPr>
            <sz val="9"/>
            <color indexed="81"/>
            <rFont val="Segoe UI"/>
            <family val="2"/>
          </rPr>
          <t xml:space="preserve"> sobre a base de cálculo
OBS:
1 = remuneração integral
30 = número de dias no mês
7 = nº de dias de aviso prévio a que o empregado tem direito de se ausentar
12 = nº de meses no ano</t>
        </r>
      </text>
    </comment>
    <comment ref="C85" authorId="0" shapeId="0">
      <text>
        <r>
          <rPr>
            <b/>
            <sz val="9"/>
            <color indexed="81"/>
            <rFont val="Segoe UI"/>
            <family val="2"/>
          </rPr>
          <t>IN 07/2018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85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77
Base de cálculo
Total do Módulo 1 (Composição da Remuneração)
Cálculo
(% do Submódulo 2.2) x (% Aviso Prévio Trabalhado)= </t>
        </r>
        <r>
          <rPr>
            <b/>
            <sz val="9"/>
            <color indexed="81"/>
            <rFont val="Segoe UI"/>
            <family val="2"/>
          </rPr>
          <t>0,71%</t>
        </r>
        <r>
          <rPr>
            <sz val="9"/>
            <color indexed="81"/>
            <rFont val="Segoe UI"/>
            <family val="2"/>
          </rPr>
          <t xml:space="preserve"> incide sobre a base de cálculo.</t>
        </r>
      </text>
    </comment>
    <comment ref="K86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78
Lei nº 13.932, de 11/12/2019 - Art. 12 (Extinguiu a Contribuição Social sobre o FGTS)
Base de cálculo
Total do Módulo 1 (Composição da Remuneração)
Cálculo
[0,08 x (0,4)] x [% Incidência dos Encargos do Submódulo 2.2] = </t>
        </r>
        <r>
          <rPr>
            <b/>
            <sz val="9"/>
            <color indexed="81"/>
            <rFont val="Segoe UI"/>
            <family val="2"/>
          </rPr>
          <t>0,024%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
(0,40) = Valor da Multa do FGTS trabalhado
(% Incidência dos Encargos do Submódulo 2.2) = % do item E</t>
        </r>
      </text>
    </comment>
    <comment ref="K93" authorId="0" shapeId="0">
      <text>
        <r>
          <rPr>
            <sz val="9"/>
            <color indexed="81"/>
            <rFont val="Segoe UI"/>
            <family val="2"/>
          </rPr>
          <t>Base de cálculo
Total Parcial do Módulo 1 (Composição da Remuneração)
IN nº 5/2017 e Nota Técnica nº 2/2018/CGAC/CISET/SG-PR
8,33% = 13º
9,075% = Férias
3,025% = Abono de férias
Cálculo:
(8,33/100/12)*100 = 0,69%
(9,075/100/12)*100 = 0,76%
(3,025/100/12)*100 = 0,25%
0,69% + 0,76% + 0,25% = 1,70%</t>
        </r>
      </text>
    </comment>
    <comment ref="K9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84
Base de cálculo
Total do Módulo 1 (Composição da Remuneração)
Cálculo
(5,96/365 dias)x 100 = </t>
        </r>
        <r>
          <rPr>
            <b/>
            <sz val="9"/>
            <color indexed="81"/>
            <rFont val="Segoe UI"/>
            <family val="2"/>
          </rPr>
          <t>1,63%</t>
        </r>
      </text>
    </comment>
    <comment ref="K95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85
Base de cálculo
Total do Módulo 1 (Composição da Remuneração)
Cálculo
[(5/30)/12] x 0,015 x 100 = </t>
        </r>
        <r>
          <rPr>
            <b/>
            <sz val="9"/>
            <color indexed="81"/>
            <rFont val="Segoe UI"/>
            <family val="2"/>
          </rPr>
          <t>0,02%</t>
        </r>
        <r>
          <rPr>
            <sz val="9"/>
            <color indexed="81"/>
            <rFont val="Segoe UI"/>
            <family val="2"/>
          </rPr>
          <t xml:space="preserve"> incide sobre a base de cálculo
OBS:
0,015: esse índice pode variar. Em regra, utiliza-se 0,015 porque, de acordo com os dados do IBGE, 1,5% é a média de trabalhadores que são pais durante o ano</t>
        </r>
      </text>
    </comment>
    <comment ref="K96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86
Base de cálculo
Total do Módulo 1 (Composição da Remuneração)
Cálculo
[(15/30)/12] x 0,08 x 100 = </t>
        </r>
        <r>
          <rPr>
            <b/>
            <sz val="9"/>
            <color indexed="81"/>
            <rFont val="Segoe UI"/>
            <family val="2"/>
          </rPr>
          <t>0,33%</t>
        </r>
        <r>
          <rPr>
            <sz val="9"/>
            <color indexed="81"/>
            <rFont val="Segoe UI"/>
            <family val="2"/>
          </rPr>
          <t xml:space="preserve"> incide sobre a base de cálculo
OBS:
15 = número de dias em que o empregado repousa e contratada remunera
30 = número de dias no mês
12 = número de meses no ano
8% = média dos trabalhadores que sofrem acidente/ano, de acordo com estatísticas do IBGE
100% = salário integral</t>
        </r>
      </text>
    </comment>
    <comment ref="K97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87
Base de cálculo
Total do Módulo 1 (Composição da Remuneração)
Cálculo
[0,02 x (4/12)/12 x 100] = </t>
        </r>
        <r>
          <rPr>
            <b/>
            <sz val="9"/>
            <color indexed="81"/>
            <rFont val="Segoe UI"/>
            <family val="2"/>
          </rPr>
          <t>0,055%</t>
        </r>
        <r>
          <rPr>
            <sz val="9"/>
            <color indexed="81"/>
            <rFont val="Segoe UI"/>
            <family val="2"/>
          </rPr>
          <t xml:space="preserve"> incide sobre a base de cálculo
OBS:
0,02 = índice de ocorrência. Dado utilizado do IBGE.
4/12 = 4 meses de licença maternidade por ano
12 = meses do ano
100 = porcentagem</t>
        </r>
      </text>
    </comment>
    <comment ref="K98" authorId="0" shapeId="0">
      <text>
        <r>
          <rPr>
            <sz val="9"/>
            <color indexed="81"/>
            <rFont val="Segoe UI"/>
            <family val="2"/>
          </rPr>
          <t>{[(5/30)/12)]*100}=1,39%.
Média de faltas no ano: 5.
Base de Cálculo: 
(Remuneração ) *1,39%.</t>
        </r>
      </text>
    </comment>
    <comment ref="K101" authorId="0" shapeId="0">
      <text>
        <r>
          <rPr>
            <sz val="9"/>
            <color indexed="81"/>
            <rFont val="Segoe UI"/>
            <family val="2"/>
          </rPr>
          <t>Nota Técnica nº 2/2018/CGAC/CISET/SG-PR
Item 87
Base de cálculo 
[Σ(valores dos itens de Módulo 4)]x (Σda % do Submódulo 2.2)</t>
        </r>
      </text>
    </comment>
    <comment ref="J106" authorId="3" shapeId="0">
      <text>
        <r>
          <rPr>
            <sz val="10"/>
            <rFont val="Arial"/>
            <family val="2"/>
          </rPr>
          <t>Não se aplica</t>
        </r>
      </text>
    </comment>
    <comment ref="J112" authorId="3" shapeId="0">
      <text>
        <r>
          <rPr>
            <sz val="10"/>
            <rFont val="Arial"/>
            <family val="2"/>
          </rPr>
          <t>Não se aplica</t>
        </r>
      </text>
    </comment>
    <comment ref="J118" authorId="3" shapeId="0">
      <text>
        <r>
          <rPr>
            <sz val="10"/>
            <rFont val="Arial"/>
            <family val="2"/>
          </rPr>
          <t xml:space="preserve">Os valores das peças de vestuário informadas na aba "UNIFORME" são estimativas. A licitante poderá adequar a relação, se assim desejar, informado o custo unitário de cada peça listada na tabela.
</t>
        </r>
      </text>
    </comment>
    <comment ref="J119" authorId="7" shapeId="0">
      <text>
        <r>
          <rPr>
            <sz val="10"/>
            <color indexed="81"/>
            <rFont val="Arial"/>
            <family val="2"/>
          </rPr>
          <t>Os valores informados na aba "MATERIAL" são estimativos. A licitante poderá adequar a relação, se assim desejar, informado o custo unitário de cada item listado na tabela</t>
        </r>
        <r>
          <rPr>
            <b/>
            <sz val="10"/>
            <color indexed="81"/>
            <rFont val="Arial"/>
            <family val="2"/>
          </rPr>
          <t>.</t>
        </r>
      </text>
    </comment>
    <comment ref="J120" authorId="7" shapeId="0">
      <text>
        <r>
          <rPr>
            <sz val="10"/>
            <color indexed="81"/>
            <rFont val="Arial"/>
            <family val="2"/>
          </rPr>
          <t>Considerado prazo de depreciação de 8 anos (96 meses) e valor residual de 20%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121" authorId="7" shapeId="0">
      <text>
        <r>
          <rPr>
            <sz val="10"/>
            <color indexed="81"/>
            <rFont val="Arial"/>
            <family val="2"/>
          </rPr>
          <t xml:space="preserve">taxa de manutenção mensal de 0,5%
</t>
        </r>
      </text>
    </comment>
    <comment ref="J127" authorId="3" shapeId="0">
      <text>
        <r>
          <rPr>
            <sz val="10"/>
            <rFont val="Arial"/>
            <family val="2"/>
          </rPr>
          <t>Nota Técnica nº 2/2018/CGAC/CISET/SG-PR
Item 109
Máximo Tribunal de Contas da União (Acórdão nº 1753/2008- Plenário)
A empresa poderá cotar o percentual de acordo com a sua realidade.</t>
        </r>
      </text>
    </comment>
    <comment ref="K127" authorId="3" shapeId="0">
      <text>
        <r>
          <rPr>
            <sz val="10"/>
            <rFont val="Arial"/>
            <family val="2"/>
          </rPr>
          <t>Base de cálculo
% incide sobre a Soma (Módulo 1+ Módulo 2+ Módulo 3+ Módulo 4+ Módulo 5)</t>
        </r>
      </text>
    </comment>
    <comment ref="J128" authorId="3" shapeId="0">
      <text>
        <r>
          <rPr>
            <sz val="10"/>
            <rFont val="Arial"/>
            <family val="2"/>
          </rPr>
          <t>O Caderno Técnico ME definiu o percentual de 6,79%.
A empresa poderá cotar o percentual de acordo com a sua realidade.</t>
        </r>
      </text>
    </comment>
    <comment ref="K128" authorId="2" shapeId="0">
      <text>
        <r>
          <rPr>
            <sz val="9"/>
            <color indexed="81"/>
            <rFont val="Segoe UI"/>
            <family val="2"/>
          </rPr>
          <t xml:space="preserve">Base de cálculo
% incide sobre a Soma (Módulo 1+ Módulo 2+ Módulo 3+ Módulo 4+ Módulo 5) + Custo Indireto
</t>
        </r>
      </text>
    </comment>
    <comment ref="C129" authorId="2" shapeId="0">
      <text>
        <r>
          <rPr>
            <sz val="9"/>
            <color indexed="81"/>
            <rFont val="Segoe UI"/>
            <family val="2"/>
          </rPr>
          <t xml:space="preserve">
Referência: Os tributos (COFINS e PIS) foram definidos utilizando o regime de tributação de LUCRO REAL (Acórdão TCU 1753/2008-P).
A licitante deve elaborar sua proposta e, por conseguinte, sua planilha, com base no regime de tributação ao qual estará submetida durante a execução do contrato.
</t>
        </r>
      </text>
    </comment>
    <comment ref="J130" authorId="0" shapeId="0">
      <text>
        <r>
          <rPr>
            <sz val="9"/>
            <color indexed="81"/>
            <rFont val="Segoe UI"/>
            <family val="2"/>
          </rPr>
          <t>Lucro Real</t>
        </r>
      </text>
    </comment>
    <comment ref="K130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32" authorId="0" shapeId="0">
      <text>
        <r>
          <rPr>
            <sz val="9"/>
            <color indexed="81"/>
            <rFont val="Segoe UI"/>
            <family val="2"/>
          </rPr>
          <t>Lei Complementar nº 116, de 31 de julho de 2003(e alterações)</t>
        </r>
      </text>
    </comment>
    <comment ref="K132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</commentList>
</comments>
</file>

<file path=xl/comments5.xml><?xml version="1.0" encoding="utf-8"?>
<comments xmlns="http://schemas.openxmlformats.org/spreadsheetml/2006/main">
  <authors>
    <author>THIAGO DA ROCHA JOBA STCHELKUNOFF</author>
    <author>MARTA BRENDA SIQUEIRA CORTEZ</author>
    <author>CAROLINE BRITO PAIVA</author>
    <author/>
    <author>EDUARDO CABRAL BARBOSA</author>
    <author>Antonio Carlos Da Silva Bentes</author>
    <author>FILIPE PAIXÃO DE OLIVEIRA</author>
    <author>Thiago da Rocha Joba</author>
  </authors>
  <commentList>
    <comment ref="J19" authorId="0" shapeId="0">
      <text>
        <r>
          <rPr>
            <b/>
            <sz val="9"/>
            <color indexed="81"/>
            <rFont val="Segoe UI"/>
            <family val="2"/>
          </rPr>
          <t>CBO Ministério do Trabalho</t>
        </r>
      </text>
    </comment>
    <comment ref="J20" authorId="1" shapeId="0">
      <text>
        <r>
          <rPr>
            <sz val="9"/>
            <color indexed="81"/>
            <rFont val="Segoe UI"/>
            <family val="2"/>
          </rPr>
          <t xml:space="preserve">CCT 2021 - Cláusula 4ª - Categoria Vigilante
</t>
        </r>
      </text>
    </comment>
    <comment ref="J22" authorId="2" shapeId="0">
      <text>
        <r>
          <rPr>
            <b/>
            <sz val="9"/>
            <color indexed="81"/>
            <rFont val="Segoe UI"/>
            <family val="2"/>
          </rPr>
          <t>CCT 2019, Cláusula 1º</t>
        </r>
      </text>
    </comment>
    <comment ref="J23" authorId="3" shapeId="0">
      <text>
        <r>
          <rPr>
            <sz val="10"/>
            <rFont val="Arial"/>
            <family val="2"/>
          </rPr>
          <t>Quantidade de dias trabalhados utilizada pelo Caderno Técnico de Vigilância do ME para o DF 2019, fl.13</t>
        </r>
      </text>
    </comment>
    <comment ref="J24" authorId="4" shapeId="0">
      <text>
        <r>
          <rPr>
            <sz val="9"/>
            <color indexed="81"/>
            <rFont val="Segoe UI"/>
            <family val="2"/>
          </rPr>
          <t>Tarifa Vigente Considerada</t>
        </r>
      </text>
    </comment>
    <comment ref="J25" authorId="4" shapeId="0">
      <text>
        <r>
          <rPr>
            <sz val="9"/>
            <color indexed="81"/>
            <rFont val="Segoe UI"/>
            <family val="2"/>
          </rPr>
          <t>Cláusula 12ª da CCT - DF</t>
        </r>
      </text>
    </comment>
    <comment ref="J31" authorId="3" shapeId="0">
      <text>
        <r>
          <rPr>
            <sz val="10"/>
            <rFont val="Arial"/>
            <family val="2"/>
          </rPr>
          <t xml:space="preserve">CCT 2020 - Cláusula 4ª - Categoria Vigilante
</t>
        </r>
      </text>
    </comment>
    <comment ref="J32" authorId="3" shapeId="0">
      <text>
        <r>
          <rPr>
            <sz val="10"/>
            <rFont val="Arial"/>
            <family val="2"/>
          </rPr>
          <t>Adicional de Periculosidade = 30% do salário base 
Art. 1º da Lei 12.740/2012, (alterou art. 193 da CLT), regulamentado pela Portaria nº 1.885/MET/2013</t>
        </r>
      </text>
    </comment>
    <comment ref="J33" authorId="3" shapeId="0">
      <text>
        <r>
          <rPr>
            <sz val="10"/>
            <rFont val="Arial"/>
            <family val="2"/>
          </rPr>
          <t>Não se aplica</t>
        </r>
      </text>
    </comment>
    <comment ref="J34" authorId="3" shapeId="0">
      <text>
        <r>
          <rPr>
            <sz val="10"/>
            <rFont val="Arial"/>
            <family val="2"/>
          </rPr>
          <t>Não se aplica</t>
        </r>
      </text>
    </comment>
    <comment ref="J35" authorId="3" shapeId="0">
      <text>
        <r>
          <rPr>
            <sz val="10"/>
            <rFont val="Arial"/>
            <family val="2"/>
          </rPr>
          <t>Não se aplica</t>
        </r>
      </text>
    </comment>
    <comment ref="K43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47, 48 e 49
Base de cálculo
Total do módulo 1 (Composição da Remuneração)
Cálculo
8,33% sobre a base de cálculo
OBS: IN nº 5/2017: (1/12)x100 = </t>
        </r>
        <r>
          <rPr>
            <b/>
            <sz val="9"/>
            <color indexed="81"/>
            <rFont val="Segoe UI"/>
            <family val="2"/>
          </rPr>
          <t>8,33%</t>
        </r>
      </text>
    </comment>
    <comment ref="K4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50, 51, 52 e 53
Base de cálculo
Total do módulo 1 (Composição da Remuneração)
Cálculo
Férias + abono de férias = </t>
        </r>
        <r>
          <rPr>
            <b/>
            <sz val="9"/>
            <color indexed="81"/>
            <rFont val="Segoe UI"/>
            <family val="2"/>
          </rPr>
          <t>12,10%</t>
        </r>
        <r>
          <rPr>
            <sz val="9"/>
            <color indexed="81"/>
            <rFont val="Segoe UI"/>
            <family val="2"/>
          </rPr>
          <t xml:space="preserve">
Férias:
Definido na IN nº 5/2017 = 9,075%
Abono de férias:
IN nº 5/2017: 3,025% sobre a base de cálculo.
OBS:
A IN nº 5/2017 estabelece que as férias apresentem um percentual de 9,075%, logo, para calcular o abono, basta dividir 9,075/3 = 3,025%.</t>
        </r>
      </text>
    </comment>
    <comment ref="K49" authorId="3" shapeId="0">
      <text>
        <r>
          <rPr>
            <sz val="10"/>
            <rFont val="Arial"/>
            <family val="2"/>
          </rPr>
          <t>Art. 22, Inciso I, da Lei nº 8.212/91.</t>
        </r>
      </text>
    </comment>
    <comment ref="K50" authorId="3" shapeId="0">
      <text>
        <r>
          <rPr>
            <sz val="10"/>
            <rFont val="Arial"/>
            <family val="2"/>
          </rPr>
          <t>Art. 3º, Inciso I, Decreto n.º 87.043/82.</t>
        </r>
      </text>
    </comment>
    <comment ref="K51" authorId="5" shapeId="0">
      <text>
        <r>
          <rPr>
            <sz val="9"/>
            <color indexed="81"/>
            <rFont val="Segoe UI"/>
            <family val="2"/>
          </rPr>
          <t xml:space="preserve">Art. 22, inciso II, da Lei nº 8.212/1991
A empresa deve utilizar o seu FAP efetivo, a ser comprovado no envio de sua proposta adequada ao lance vencedor, mediante apresentação da GFIP ou outro documento apto a fazê-lo.
</t>
        </r>
      </text>
    </comment>
    <comment ref="K52" authorId="3" shapeId="0">
      <text>
        <r>
          <rPr>
            <sz val="10"/>
            <rFont val="Arial"/>
            <family val="2"/>
          </rPr>
          <t xml:space="preserve">Art. 3º, Lei n.º 8.036/90. </t>
        </r>
      </text>
    </comment>
    <comment ref="K53" authorId="3" shapeId="0">
      <text>
        <r>
          <rPr>
            <sz val="10"/>
            <rFont val="Arial"/>
            <family val="2"/>
          </rPr>
          <t>Decreto n.º 2.318/86.</t>
        </r>
      </text>
    </comment>
    <comment ref="K54" authorId="3" shapeId="0">
      <text>
        <r>
          <rPr>
            <sz val="10"/>
            <rFont val="Arial"/>
            <family val="2"/>
          </rPr>
          <t>Art. 8º, Lei n.º 8.029/90 e Lei n.º 8.154/90.</t>
        </r>
      </text>
    </comment>
    <comment ref="K55" authorId="3" shapeId="0">
      <text>
        <r>
          <rPr>
            <sz val="10"/>
            <rFont val="Arial"/>
            <family val="2"/>
          </rPr>
          <t>Lei n.º 7.787/89 e DL n.º 1.146/70.</t>
        </r>
      </text>
    </comment>
    <comment ref="K56" authorId="3" shapeId="0">
      <text>
        <r>
          <rPr>
            <sz val="10"/>
            <rFont val="Arial"/>
            <family val="2"/>
          </rPr>
          <t>Art. 15, Lei nº 8.030/90 e Art. 7º, III, CF.</t>
        </r>
      </text>
    </comment>
    <comment ref="J62" authorId="3" shapeId="0">
      <text>
        <r>
          <rPr>
            <sz val="10"/>
            <rFont val="Arial"/>
            <family val="2"/>
          </rPr>
          <t>Caderno Técnico - DF - 2019. pág 13</t>
        </r>
      </text>
    </comment>
    <comment ref="J63" authorId="3" shapeId="0">
      <text>
        <r>
          <rPr>
            <sz val="10"/>
            <rFont val="Arial"/>
            <family val="2"/>
          </rPr>
          <t>Cláusula 12ª da CCT</t>
        </r>
      </text>
    </comment>
    <comment ref="J64" authorId="6" shapeId="0">
      <text>
        <r>
          <rPr>
            <sz val="10"/>
            <color indexed="81"/>
            <rFont val="Arial"/>
            <family val="2"/>
          </rPr>
          <t>Cláusula 14ª da CCT</t>
        </r>
      </text>
    </comment>
    <comment ref="J65" authorId="5" shapeId="0">
      <text>
        <r>
          <rPr>
            <sz val="9"/>
            <color indexed="81"/>
            <rFont val="Segoe UI"/>
            <family val="2"/>
          </rPr>
          <t>Cláusula 16ª da CCT</t>
        </r>
      </text>
    </comment>
    <comment ref="J66" authorId="5" shapeId="0">
      <text>
        <r>
          <rPr>
            <sz val="9"/>
            <color indexed="81"/>
            <rFont val="Segoe UI"/>
            <family val="2"/>
          </rPr>
          <t>Cláusula 17ª da CCT</t>
        </r>
      </text>
    </comment>
    <comment ref="J67" authorId="7" shapeId="0">
      <text>
        <r>
          <rPr>
            <sz val="10"/>
            <color indexed="81"/>
            <rFont val="Arial"/>
            <family val="2"/>
          </rPr>
          <t>Não se aplica</t>
        </r>
      </text>
    </comment>
    <comment ref="J68" authorId="7" shapeId="0">
      <text/>
    </comment>
    <comment ref="K81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73
Base de cálculo 
Total do Módulo 1 (Composição da Remuneração)
Cálculo
(5,55%) x (1/12) = </t>
        </r>
        <r>
          <rPr>
            <b/>
            <sz val="9"/>
            <color indexed="81"/>
            <rFont val="Segoe UI"/>
            <family val="2"/>
          </rPr>
          <t>0,46%</t>
        </r>
        <r>
          <rPr>
            <sz val="9"/>
            <color indexed="81"/>
            <rFont val="Segoe UI"/>
            <family val="2"/>
          </rPr>
          <t xml:space="preserve"> incide sobre a base de cálculo.
OBS:
5,55% = dado estatístico, em regra, utilizado. Ler o Acórdão TCU nº 1.904/2007.
1/12= (1 mês não trabalhado/12 meses)</t>
        </r>
      </text>
    </comment>
    <comment ref="K82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74
Base de cálculo
Total do Módulo 1 (Composição da Remuneração)
Cálculo
(8%) x (0,46%) = </t>
        </r>
        <r>
          <rPr>
            <b/>
            <sz val="9"/>
            <color indexed="81"/>
            <rFont val="Segoe UI"/>
            <family val="2"/>
          </rPr>
          <t>0,03%</t>
        </r>
        <r>
          <rPr>
            <sz val="9"/>
            <color indexed="81"/>
            <rFont val="Segoe UI"/>
            <family val="2"/>
          </rPr>
          <t xml:space="preserve"> incide sobre a base de cálculo.
OBS:
8% = FGTS
0,46% = correspondem ao percentual do Aviso Prévio Indenizado.</t>
        </r>
      </text>
    </comment>
    <comment ref="K83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75
Lei nº 13.932, de 11/12/2019 - Art. 12 (Extinguiu a Contribuição Social sobre o FGTS)
Base de cálculo
Total do Módulo 1 (Composição da Remuneração)
Cálculo
[0,08*(0,40)*0,9]*(1+0,0833+0,09075+0,03025) = </t>
        </r>
        <r>
          <rPr>
            <b/>
            <sz val="9"/>
            <color indexed="81"/>
            <rFont val="Segoe UI"/>
            <family val="2"/>
          </rPr>
          <t>3,50%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 (8%)
(0,40) = Valor da Multa do FGTS indenizado (40%)
(0,90) = 90% dos funcionários remanescentes (LC nº110/2001. Estudos CNJ – Resolução nº 98/2009)
1= remuneração integral
(0,0833) = % do 13º salário
(0,09075) = % de férias (definida pela IN nº 5)
(0,03025) = % adicional de férias</t>
        </r>
      </text>
    </comment>
    <comment ref="K8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76
Base de cálculo
Total do Módulo 1 (Composição da Remuneração)
Cálculo
[(1/30)*7]/12 = </t>
        </r>
        <r>
          <rPr>
            <b/>
            <sz val="9"/>
            <color indexed="81"/>
            <rFont val="Segoe UI"/>
            <family val="2"/>
          </rPr>
          <t>1,94%</t>
        </r>
        <r>
          <rPr>
            <sz val="9"/>
            <color indexed="81"/>
            <rFont val="Segoe UI"/>
            <family val="2"/>
          </rPr>
          <t xml:space="preserve"> sobre a base de cálculo
OBS:
1 = remuneração integral
30 = número de dias no mês
7 = nº de dias de aviso prévio a que o empregado tem direito de se ausentar
12 = nº de meses no ano</t>
        </r>
      </text>
    </comment>
    <comment ref="C85" authorId="0" shapeId="0">
      <text>
        <r>
          <rPr>
            <b/>
            <sz val="9"/>
            <color indexed="81"/>
            <rFont val="Segoe UI"/>
            <family val="2"/>
          </rPr>
          <t>IN 07/2018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K85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77
Base de cálculo
Total do Módulo 1 (Composição da Remuneração)
Cálculo
(% do Submódulo 2.2) x (% Aviso Prévio Trabalhado)= </t>
        </r>
        <r>
          <rPr>
            <b/>
            <sz val="9"/>
            <color indexed="81"/>
            <rFont val="Segoe UI"/>
            <family val="2"/>
          </rPr>
          <t>0,71%</t>
        </r>
        <r>
          <rPr>
            <sz val="9"/>
            <color indexed="81"/>
            <rFont val="Segoe UI"/>
            <family val="2"/>
          </rPr>
          <t xml:space="preserve"> incide sobre a base de cálculo.</t>
        </r>
      </text>
    </comment>
    <comment ref="K86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78
Lei nº 13.932, de 11/12/2019 - Art. 12 (Extinguiu a Contribuição Social sobre o FGTS)
Base de cálculo
Total do Módulo 1 (Composição da Remuneração)
Cálculo
[0,08 x (0,4)] x [% Incidência dos Encargos do Submódulo 2.2] = </t>
        </r>
        <r>
          <rPr>
            <b/>
            <sz val="9"/>
            <color indexed="81"/>
            <rFont val="Segoe UI"/>
            <family val="2"/>
          </rPr>
          <t>0,024%</t>
        </r>
        <r>
          <rPr>
            <sz val="9"/>
            <color indexed="81"/>
            <rFont val="Segoe UI"/>
            <family val="2"/>
          </rPr>
          <t xml:space="preserve"> incide sobre a base de cálculo
OBS:
(0,08) = Alíquota do FGTS
(0,40) = Valor da Multa do FGTS trabalhado
(% Incidência dos Encargos do Submódulo 2.2) = % do item E</t>
        </r>
      </text>
    </comment>
    <comment ref="K93" authorId="0" shapeId="0">
      <text>
        <r>
          <rPr>
            <sz val="9"/>
            <color indexed="81"/>
            <rFont val="Segoe UI"/>
            <family val="2"/>
          </rPr>
          <t>Base de cálculo
Total Parcial do Módulo 1 (Composição da Remuneração)
IN nº 5/2017 e Nota Técnica nº 2/2018/CGAC/CISET/SG-PR
8,33% = 13º
9,075% = Férias
3,025% = Abono de férias
Cálculo:
(8,33/100/12)*100 = 0,69%
(9,075/100/12)*100 = 0,76%
(3,025/100/12)*100 = 0,25%
0,69% + 0,76% + 0,25% = 1,70%</t>
        </r>
      </text>
    </comment>
    <comment ref="K94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84
Base de cálculo
Total do Módulo 1 (Composição da Remuneração)
Cálculo
(5,96/365 dias)x 100 = </t>
        </r>
        <r>
          <rPr>
            <b/>
            <sz val="9"/>
            <color indexed="81"/>
            <rFont val="Segoe UI"/>
            <family val="2"/>
          </rPr>
          <t>1,63%</t>
        </r>
      </text>
    </comment>
    <comment ref="K95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85
Base de cálculo
Total do Módulo 1 (Composição da Remuneração)
Cálculo
[(5/30)/12] x 0,015 x 100 = </t>
        </r>
        <r>
          <rPr>
            <b/>
            <sz val="9"/>
            <color indexed="81"/>
            <rFont val="Segoe UI"/>
            <family val="2"/>
          </rPr>
          <t>0,02%</t>
        </r>
        <r>
          <rPr>
            <sz val="9"/>
            <color indexed="81"/>
            <rFont val="Segoe UI"/>
            <family val="2"/>
          </rPr>
          <t xml:space="preserve"> incide sobre a base de cálculo
OBS:
0,015: esse índice pode variar. Em regra, utiliza-se 0,015 porque, de acordo com os dados do IBGE, 1,5% é a média de trabalhadores que são pais durante o ano</t>
        </r>
      </text>
    </comment>
    <comment ref="K96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86
Base de cálculo
Total do Módulo 1 (Composição da Remuneração)
Cálculo
[(15/30)/12] x 0,08 x 100 = </t>
        </r>
        <r>
          <rPr>
            <b/>
            <sz val="9"/>
            <color indexed="81"/>
            <rFont val="Segoe UI"/>
            <family val="2"/>
          </rPr>
          <t>0,33%</t>
        </r>
        <r>
          <rPr>
            <sz val="9"/>
            <color indexed="81"/>
            <rFont val="Segoe UI"/>
            <family val="2"/>
          </rPr>
          <t xml:space="preserve"> incide sobre a base de cálculo
OBS:
15 = número de dias em que o empregado repousa e contratada remunera
30 = número de dias no mês
12 = número de meses no ano
8% = média dos trabalhadores que sofrem acidente/ano, de acordo com estatísticas do IBGE
100% = salário integral</t>
        </r>
      </text>
    </comment>
    <comment ref="K97" authorId="0" shapeId="0">
      <text>
        <r>
          <rPr>
            <sz val="9"/>
            <color indexed="81"/>
            <rFont val="Segoe UI"/>
            <family val="2"/>
          </rPr>
          <t xml:space="preserve">Nota Técnica nº 2/2018/CGAC/CISET/SG-PR
Item 87
Base de cálculo
Total do Módulo 1 (Composição da Remuneração)
Cálculo
[0,02 x (4/12)/12 x 100] = </t>
        </r>
        <r>
          <rPr>
            <b/>
            <sz val="9"/>
            <color indexed="81"/>
            <rFont val="Segoe UI"/>
            <family val="2"/>
          </rPr>
          <t>0,055%</t>
        </r>
        <r>
          <rPr>
            <sz val="9"/>
            <color indexed="81"/>
            <rFont val="Segoe UI"/>
            <family val="2"/>
          </rPr>
          <t xml:space="preserve"> incide sobre a base de cálculo
OBS:
0,02 = índice de ocorrência. Dado utilizado do IBGE.
4/12 = 4 meses de licença maternidade por ano
12 = meses do ano
100 = porcentagem</t>
        </r>
      </text>
    </comment>
    <comment ref="K98" authorId="0" shapeId="0">
      <text>
        <r>
          <rPr>
            <sz val="9"/>
            <color indexed="81"/>
            <rFont val="Segoe UI"/>
            <family val="2"/>
          </rPr>
          <t>{[(5/30)/12)]*100}=1,39%.
Média de faltas no ano: 5.
Base de Cálculo: 
(Remuneração ) *1,39%.</t>
        </r>
      </text>
    </comment>
    <comment ref="K101" authorId="0" shapeId="0">
      <text>
        <r>
          <rPr>
            <sz val="9"/>
            <color indexed="81"/>
            <rFont val="Segoe UI"/>
            <family val="2"/>
          </rPr>
          <t>Nota Técnica nº 2/2018/CGAC/CISET/SG-PR
Item 87
Base de cálculo 
[Σ(valores dos itens de Módulo 4)]x (Σda % do Submódulo 2.2)</t>
        </r>
      </text>
    </comment>
    <comment ref="J106" authorId="3" shapeId="0">
      <text>
        <r>
          <rPr>
            <sz val="10"/>
            <rFont val="Arial"/>
            <family val="2"/>
          </rPr>
          <t>Não se aplica</t>
        </r>
      </text>
    </comment>
    <comment ref="J112" authorId="3" shapeId="0">
      <text>
        <r>
          <rPr>
            <sz val="10"/>
            <rFont val="Arial"/>
            <family val="2"/>
          </rPr>
          <t>Não se aplica</t>
        </r>
      </text>
    </comment>
    <comment ref="J118" authorId="3" shapeId="0">
      <text>
        <r>
          <rPr>
            <sz val="10"/>
            <rFont val="Arial"/>
            <family val="2"/>
          </rPr>
          <t xml:space="preserve">Os valores das peças de vestuário informadas na aba "UNIFORME" são estimativas. A licitante poderá adequar a relação, se assim desejar, informado o custo unitário de cada peça listada na tabela.
</t>
        </r>
      </text>
    </comment>
    <comment ref="J119" authorId="7" shapeId="0">
      <text>
        <r>
          <rPr>
            <sz val="10"/>
            <color indexed="81"/>
            <rFont val="Arial"/>
            <family val="2"/>
          </rPr>
          <t>Os valores informados na aba "MATERIAL" são estimativos. A licitante poderá adequar a relação, se assim desejar, informado o custo unitário de cada item listado na tabela</t>
        </r>
        <r>
          <rPr>
            <b/>
            <sz val="10"/>
            <color indexed="81"/>
            <rFont val="Arial"/>
            <family val="2"/>
          </rPr>
          <t>.</t>
        </r>
      </text>
    </comment>
    <comment ref="J120" authorId="7" shapeId="0">
      <text>
        <r>
          <rPr>
            <sz val="10"/>
            <color indexed="81"/>
            <rFont val="Arial"/>
            <family val="2"/>
          </rPr>
          <t>Considerado prazo de depreciação de 8 anos (96 meses) e valor residual de 20%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J121" authorId="7" shapeId="0">
      <text>
        <r>
          <rPr>
            <sz val="10"/>
            <color indexed="81"/>
            <rFont val="Arial"/>
            <family val="2"/>
          </rPr>
          <t xml:space="preserve">taxa de manutenção mensal de 0,5%
</t>
        </r>
      </text>
    </comment>
    <comment ref="J127" authorId="3" shapeId="0">
      <text>
        <r>
          <rPr>
            <sz val="10"/>
            <rFont val="Arial"/>
            <family val="2"/>
          </rPr>
          <t>Nota Técnica nº 2/2018/CGAC/CISET/SG-PR
Item 109
Máximo Tribunal de Contas da União (Acórdão nº 1753/2008- Plenário)
A empresa poderá cotar o percentual de acordo com a sua realidade.</t>
        </r>
      </text>
    </comment>
    <comment ref="K127" authorId="3" shapeId="0">
      <text>
        <r>
          <rPr>
            <sz val="10"/>
            <rFont val="Arial"/>
            <family val="2"/>
          </rPr>
          <t>Base de cálculo
% incide sobre a Soma (Módulo 1+ Módulo 2+ Módulo 3+ Módulo 4+ Módulo 5)</t>
        </r>
      </text>
    </comment>
    <comment ref="J128" authorId="3" shapeId="0">
      <text>
        <r>
          <rPr>
            <sz val="10"/>
            <rFont val="Arial"/>
            <family val="2"/>
          </rPr>
          <t>O Caderno Técnico ME definiu o percentual de 6,79%.
A empresa poderá cotar o percentual de acordo com a sua realidade.</t>
        </r>
      </text>
    </comment>
    <comment ref="K128" authorId="2" shapeId="0">
      <text>
        <r>
          <rPr>
            <sz val="9"/>
            <color indexed="81"/>
            <rFont val="Segoe UI"/>
            <family val="2"/>
          </rPr>
          <t xml:space="preserve">Base de cálculo
% incide sobre a Soma (Módulo 1+ Módulo 2+ Módulo 3+ Módulo 4+ Módulo 5) + Custo Indireto
</t>
        </r>
      </text>
    </comment>
    <comment ref="C129" authorId="2" shapeId="0">
      <text>
        <r>
          <rPr>
            <sz val="9"/>
            <color indexed="81"/>
            <rFont val="Segoe UI"/>
            <family val="2"/>
          </rPr>
          <t xml:space="preserve">
Referência: Os tributos (COFINS e PIS) foram definidos utilizando o regime de tributação de LUCRO REAL (Acórdão TCU 1753/2008-P).
A licitante deve elaborar sua proposta e, por conseguinte, sua planilha, com base no regime de tributação ao qual estará submetida durante a execução do contrato.
</t>
        </r>
      </text>
    </comment>
    <comment ref="J130" authorId="0" shapeId="0">
      <text>
        <r>
          <rPr>
            <sz val="9"/>
            <color indexed="81"/>
            <rFont val="Segoe UI"/>
            <family val="2"/>
          </rPr>
          <t>Lucro Real</t>
        </r>
      </text>
    </comment>
    <comment ref="K130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  <comment ref="J132" authorId="0" shapeId="0">
      <text>
        <r>
          <rPr>
            <sz val="9"/>
            <color indexed="81"/>
            <rFont val="Segoe UI"/>
            <family val="2"/>
          </rPr>
          <t>Lei Complementar nº 116, de 31 de julho de 2003(e alterações)</t>
        </r>
      </text>
    </comment>
    <comment ref="K132" authorId="2" shapeId="0">
      <text>
        <r>
          <rPr>
            <sz val="9"/>
            <color indexed="81"/>
            <rFont val="Segoe UI"/>
            <family val="2"/>
          </rPr>
          <t xml:space="preserve">Base de cálculo
% de cada um dos Tributos x [Σ (Módulo 1+ Módulo 2+ Módulo 3+ Módulo 4+ Módulo 5) + (Custo Indireto)+(Lucro)] ÷ (1-ΣTributos)
</t>
        </r>
      </text>
    </comment>
  </commentList>
</comments>
</file>

<file path=xl/sharedStrings.xml><?xml version="1.0" encoding="utf-8"?>
<sst xmlns="http://schemas.openxmlformats.org/spreadsheetml/2006/main" count="1162" uniqueCount="211">
  <si>
    <t>Quantidade de Dias Trabalhados por Mês</t>
  </si>
  <si>
    <t>Salário Normativo da Categoria Profissional</t>
  </si>
  <si>
    <t>Composição da Remuneração</t>
  </si>
  <si>
    <t>Valor(R$)</t>
  </si>
  <si>
    <t>Benefícios Mensais e Diários</t>
  </si>
  <si>
    <t>Transporte</t>
  </si>
  <si>
    <t>Insumos Diversos</t>
  </si>
  <si>
    <t>INSS</t>
  </si>
  <si>
    <t>INCRA</t>
  </si>
  <si>
    <t>FGTS</t>
  </si>
  <si>
    <t>TOTAL</t>
  </si>
  <si>
    <t>Provisão para Rescisão</t>
  </si>
  <si>
    <t>Aviso prévio indenizado</t>
  </si>
  <si>
    <t>Aviso prévio trabalhado</t>
  </si>
  <si>
    <t>Custos Indiretos, Tributos e Lucro</t>
  </si>
  <si>
    <t>Mão-de-obra vinculada à execução contratual (valor por empregado)</t>
  </si>
  <si>
    <t>Incidência do FGTS sobre aviso prévio indenizado</t>
  </si>
  <si>
    <t>DISCRIMINAÇÃO DOS SERVIÇOS (DADOS REFERENTES À CONTRATAÇÃO)</t>
  </si>
  <si>
    <t>Município/UF:</t>
  </si>
  <si>
    <t>Ano do Acordo, Convenção ou Dissídio Coletivo:</t>
  </si>
  <si>
    <t>Classificação Brasileira de Ocupações (CBO)</t>
  </si>
  <si>
    <t>Categoria profissional (vinculada à execução contratual)</t>
  </si>
  <si>
    <t>Data-Base da categoria (dia/mês/ano)</t>
  </si>
  <si>
    <t>A</t>
  </si>
  <si>
    <t>B</t>
  </si>
  <si>
    <t>C</t>
  </si>
  <si>
    <t>D</t>
  </si>
  <si>
    <t>E</t>
  </si>
  <si>
    <t>F</t>
  </si>
  <si>
    <t>G</t>
  </si>
  <si>
    <t>Módulo 1 - Composição da Remuneração</t>
  </si>
  <si>
    <t>Valor (R$)</t>
  </si>
  <si>
    <t>Salário-Base</t>
  </si>
  <si>
    <t>Adicional de Periculosidade</t>
  </si>
  <si>
    <t>Adicional de Insalubridade</t>
  </si>
  <si>
    <t>Adicional Noturno</t>
  </si>
  <si>
    <t>Adicional de Hora Noturna Reduzida</t>
  </si>
  <si>
    <t xml:space="preserve">Total </t>
  </si>
  <si>
    <t>Módulo 2 - Encargos e Benefícios Anuais, Mensais e Diários</t>
  </si>
  <si>
    <t>Submódulo 2.1 - 13º (décimo terceiro) Salário, Férias e Adicional de Férias</t>
  </si>
  <si>
    <t xml:space="preserve">2.1 </t>
  </si>
  <si>
    <t>13º (décimo terceiro) Salário, Férias e Adicional de Férias</t>
  </si>
  <si>
    <t xml:space="preserve">2.2 </t>
  </si>
  <si>
    <t>GPS, FGTS e outras contribuições</t>
  </si>
  <si>
    <t>SAT</t>
  </si>
  <si>
    <t>H</t>
  </si>
  <si>
    <t xml:space="preserve">Submódulo 2.3 - Benefícios Mensais e Diários </t>
  </si>
  <si>
    <t>2.3</t>
  </si>
  <si>
    <t>Auxílio-Refeição/ Alimentação</t>
  </si>
  <si>
    <t>Outros (especificar)</t>
  </si>
  <si>
    <t>Quadro-Resumo do Módulo 2 - Encargos e Benefícios anuais, mensais e diários</t>
  </si>
  <si>
    <t>2.1</t>
  </si>
  <si>
    <t>2.2</t>
  </si>
  <si>
    <t xml:space="preserve"> Encargos e Benefícios anuais, mensais e diários</t>
  </si>
  <si>
    <t>Módulo 3 - Provisão para Rescisão</t>
  </si>
  <si>
    <t>Módulo 4 - Custo de Reposição do Profissional Ausente</t>
  </si>
  <si>
    <t>Submódulo 4.1 - Ausências Legais</t>
  </si>
  <si>
    <t>4.1</t>
  </si>
  <si>
    <t>Submódulo 4.2 - Intrajornada</t>
  </si>
  <si>
    <t>4.2</t>
  </si>
  <si>
    <t>Quadro-Resumo do Módulo 4 - Custo de Reposição do Profissional Ausente</t>
  </si>
  <si>
    <t>Módulo 5 - Insumos Diversos</t>
  </si>
  <si>
    <t>Módulo 6 - Custos Indiretos, Tributos e Lucro</t>
  </si>
  <si>
    <t>Custos Indiretos</t>
  </si>
  <si>
    <t>Lucro</t>
  </si>
  <si>
    <t>Tributos</t>
  </si>
  <si>
    <t>C.2) Tributos Estaduais (especificar)</t>
  </si>
  <si>
    <t>Subtotal (A+B+C+D+E)</t>
  </si>
  <si>
    <t>Valor Total por Empregado</t>
  </si>
  <si>
    <t>Tipo de Serviço (mesmo serviço com características distintas)</t>
  </si>
  <si>
    <t>Submódulo 2.2 - Encargos Previdenciários (GPS), Fundo de Garantia por Tempo de Seviço (FGTS) e outras contribuições</t>
  </si>
  <si>
    <t>Valor unitário da tarifa de transporte</t>
  </si>
  <si>
    <t>13º (décimo terceiro) Salário</t>
  </si>
  <si>
    <t>Percentual           (%)</t>
  </si>
  <si>
    <t>Número de Registro no M.T.E</t>
  </si>
  <si>
    <t>*Itens não aplicáveis a Optantes do SIMPLES</t>
  </si>
  <si>
    <t>*Salário Educação</t>
  </si>
  <si>
    <t>*SESC ou SESI</t>
  </si>
  <si>
    <t>*SENAI - SENAC</t>
  </si>
  <si>
    <t>*SEBARE</t>
  </si>
  <si>
    <t>Férias e Adicional de Férias</t>
  </si>
  <si>
    <t>Multa do FGTS e contribuição social sobre o Aviso Prévio Indenizado</t>
  </si>
  <si>
    <t>Multa do FGTS e contribuição social sobre o Aviso Trabalhado</t>
  </si>
  <si>
    <t>Ausência por Doença</t>
  </si>
  <si>
    <t>Incidência dos Encargos do Submódulo 2.2 sobre as ausências legais</t>
  </si>
  <si>
    <t>C.3) Tributos Municipais (ISS)</t>
  </si>
  <si>
    <t>Incidência de GPS, FGTS e outras contribuições sobre o Aviso Prévio Trabalhado</t>
  </si>
  <si>
    <t>Substituto nas Ausências Legais</t>
  </si>
  <si>
    <t>Substituto na cobertura de Férias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</si>
  <si>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</si>
  <si>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</si>
  <si>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</si>
  <si>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</si>
  <si>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Substituto na cobertura de Outras ausências (especificar)</t>
  </si>
  <si>
    <t>Substituto na Intrajornada</t>
  </si>
  <si>
    <t>Substituto na cobertura de Intervalo para repouso ou alimentação</t>
  </si>
  <si>
    <t>Custo de Reposição do Profissional Ausente</t>
  </si>
  <si>
    <t xml:space="preserve">Valor diario do auxílio alimentação </t>
  </si>
  <si>
    <t>Serviço de Vigilância Armada 12X36</t>
  </si>
  <si>
    <t>Turno de Trabalho</t>
  </si>
  <si>
    <t>5173-30</t>
  </si>
  <si>
    <t>Vigilante</t>
  </si>
  <si>
    <t xml:space="preserve">PLANILHA DE CUSTOS E FORMAÇÃO DE PREÇOS                                                   </t>
  </si>
  <si>
    <t>Descrição do Serviço</t>
  </si>
  <si>
    <t xml:space="preserve">Número do Processo: </t>
  </si>
  <si>
    <t>Número do Pregão:</t>
  </si>
  <si>
    <t>Data do Pregão:</t>
  </si>
  <si>
    <t>Horário:</t>
  </si>
  <si>
    <t>Número de meses da execução contratual:</t>
  </si>
  <si>
    <t>►</t>
  </si>
  <si>
    <t>DADOS PARA COMPOSIÇÃO DE CUSTOS REFERENTES À MÃO DE OBRA</t>
  </si>
  <si>
    <t>MÓDULOS</t>
  </si>
  <si>
    <t>Percentual</t>
  </si>
  <si>
    <t>QUADRO RESUMO DO CUSTO DO EMPREGADO</t>
  </si>
  <si>
    <t>Livro de ocorrência</t>
  </si>
  <si>
    <t>Apito</t>
  </si>
  <si>
    <t>Valor Total por Posto Mensal</t>
  </si>
  <si>
    <t>Valor Total por Posto Anual</t>
  </si>
  <si>
    <t>19:00 - 07:00</t>
  </si>
  <si>
    <t>00091.009313/2020-11</t>
  </si>
  <si>
    <t>Serviço de Vigilância para SEDE</t>
  </si>
  <si>
    <t>Brasília/DF</t>
  </si>
  <si>
    <t>1º janeiro</t>
  </si>
  <si>
    <t>Plano de Saúde</t>
  </si>
  <si>
    <t>Fundo Social e Odontológico</t>
  </si>
  <si>
    <t>Fundo para Indenização</t>
  </si>
  <si>
    <t>Outros (Especificar)</t>
  </si>
  <si>
    <t>Indenização do Intervalo Intrajornada</t>
  </si>
  <si>
    <t>UNIFORMES  - Vigilantes e Fiscais - 12x36</t>
  </si>
  <si>
    <t>ITEM</t>
  </si>
  <si>
    <t>PEÇA</t>
  </si>
  <si>
    <t>QTDE. ANUAL</t>
  </si>
  <si>
    <t>VALOR MÉDIO UNITÁRIO</t>
  </si>
  <si>
    <t>VALOR ANUAL POR PEÇA</t>
  </si>
  <si>
    <t>Calça tática</t>
  </si>
  <si>
    <t>Camisa</t>
  </si>
  <si>
    <t>Par de Meias táticas</t>
  </si>
  <si>
    <t>Par de Coturno</t>
  </si>
  <si>
    <t>Japona</t>
  </si>
  <si>
    <t>Cinto nylon</t>
  </si>
  <si>
    <t xml:space="preserve">VALOR  ANUAL POR EMPREGADO </t>
  </si>
  <si>
    <t>VALOR MENSAL POR EMPREGADO</t>
  </si>
  <si>
    <t>UNIFORMES - Vgilantes - 5x2</t>
  </si>
  <si>
    <t>QTDE ANUAL</t>
  </si>
  <si>
    <t>Blazer</t>
  </si>
  <si>
    <t>Calças</t>
  </si>
  <si>
    <t>Cinto social</t>
  </si>
  <si>
    <t>Sapato social</t>
  </si>
  <si>
    <t>Par de meias sociais</t>
  </si>
  <si>
    <t>VALOR ANUAL POR EMPREGADO/POSTO</t>
  </si>
  <si>
    <t>VALOR MENSAL POR EMPREGADO/POSTO</t>
  </si>
  <si>
    <t>Uniformes</t>
  </si>
  <si>
    <t>TIPO</t>
  </si>
  <si>
    <t xml:space="preserve">QTDE </t>
  </si>
  <si>
    <t>VIGILANTE 12X36 - por posto (1 de 11)</t>
  </si>
  <si>
    <t>APLICA AO FISCAL - por posto</t>
  </si>
  <si>
    <t>APLICA AO VIGILANTE 5X2 - por posto (1 de 5)</t>
  </si>
  <si>
    <t xml:space="preserve"> Arma Letal</t>
  </si>
  <si>
    <t>Munição</t>
  </si>
  <si>
    <t>Lanterna Tática</t>
  </si>
  <si>
    <t>Bastão-Tonfa</t>
  </si>
  <si>
    <t>Rádio Portátil Digital</t>
  </si>
  <si>
    <t xml:space="preserve">Cofre </t>
  </si>
  <si>
    <t>Vigilantes 12x36 - total por empregado</t>
  </si>
  <si>
    <t>Fiscal - total por empregado</t>
  </si>
  <si>
    <t>Vigilante 5x2 - total por empregado</t>
  </si>
  <si>
    <t xml:space="preserve">QTDE TOTAL  </t>
  </si>
  <si>
    <t>VALOR MENSAL DO ITEM</t>
  </si>
  <si>
    <t>APLICA AO VIGILANTE 12X36</t>
  </si>
  <si>
    <t>APLICA AO FISCAL</t>
  </si>
  <si>
    <t>APLICA AO VIGILANTE 5X2</t>
  </si>
  <si>
    <t>Cinto Tático</t>
  </si>
  <si>
    <t>Colete Balístico</t>
  </si>
  <si>
    <t>Capa de colete balístico</t>
  </si>
  <si>
    <t>Fone de ouvido</t>
  </si>
  <si>
    <t>Capa de chuva</t>
  </si>
  <si>
    <t>VIGILANTE 12x36 - VALOR MENSAL POR EMPREGADO</t>
  </si>
  <si>
    <t>FISCAL - VALOR MENSAL POR EMPREGADO</t>
  </si>
  <si>
    <t>VIGILANTE 5x2 - VALOR MENSAL POR EMPREGADO</t>
  </si>
  <si>
    <t>Material</t>
  </si>
  <si>
    <t>MATERIAL - 12x36: Vigilantes e Fiscais</t>
  </si>
  <si>
    <t>Depreciação de Equipamentos - uso coletivo</t>
  </si>
  <si>
    <t>Manutenção de Equipamentos - uso coletivo</t>
  </si>
  <si>
    <t>C.1) Tributos Federais (PIS = 1,65% e COFINS = 7,6%)</t>
  </si>
  <si>
    <t>7:00 - 19:00</t>
  </si>
  <si>
    <t>5103-10</t>
  </si>
  <si>
    <t>EQUIPAMENTOS - 12x36: Vigilantes e Fiscais</t>
  </si>
  <si>
    <t>7:00 - 17:00</t>
  </si>
  <si>
    <t>VALOR TOTAL POR EMPREGADO</t>
  </si>
  <si>
    <t>Módulos</t>
  </si>
  <si>
    <t>12x36 Diurno</t>
  </si>
  <si>
    <t>12x36 Noturno</t>
  </si>
  <si>
    <t>44 horas</t>
  </si>
  <si>
    <t>Remunerção</t>
  </si>
  <si>
    <t>Encargos e Benedícios</t>
  </si>
  <si>
    <t>Recisão</t>
  </si>
  <si>
    <t>Reposição do Profissional Ausente</t>
  </si>
  <si>
    <t>Valor por Empregado</t>
  </si>
  <si>
    <t>Rateio Chefia de Campo</t>
  </si>
  <si>
    <t>Fiscal 12x36 D</t>
  </si>
  <si>
    <t>Fiscal 12x36 N</t>
  </si>
  <si>
    <t>Valor por Posto Mensal</t>
  </si>
  <si>
    <t>Quantidade de Postos</t>
  </si>
  <si>
    <t>Valor Total Mensal</t>
  </si>
  <si>
    <t>Valor do Contrato Anual</t>
  </si>
  <si>
    <t>Valor do Contrato Mensal</t>
  </si>
  <si>
    <t>Valor do Contrato Mensal s/ Fiscal</t>
  </si>
  <si>
    <t>Valor do Contrato Anual s/ Fiscal</t>
  </si>
  <si>
    <t>18:00 - 06:00</t>
  </si>
  <si>
    <t>DF000680/2020</t>
  </si>
  <si>
    <t>CUSTO TOTAL DE MÃO DE OBRA - VALOR TOTAL DO 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</si>
</sst>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&quot; R$ &quot;#,##0.00\ ;&quot; R$ (&quot;#,##0.00\);&quot; R$ -&quot;#\ ;@\ "/>
    <numFmt numFmtId="165" formatCode="#,##0.00\ ;&quot; (&quot;#,##0.00\);&quot; -&quot;#\ ;@\ "/>
    <numFmt numFmtId="166" formatCode="d/m/yyyy"/>
    <numFmt numFmtId="167" formatCode="#,##0.00\ ;\(#,##0.00\)"/>
    <numFmt numFmtId="168" formatCode="0.000%"/>
    <numFmt numFmtId="169" formatCode="&quot;R$&quot;#,##0.00"/>
  </numFmts>
  <fonts count="15">
    <font>
      <sz val="10"/>
      <name val="Arial"/>
      <family val="2"/>
    </font>
    <font>
      <sz val="10"/>
      <name val="Mangal"/>
      <family val="2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8"/>
      <color indexed="56"/>
      <name val="Cambria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indexed="81"/>
      <name val="Segoe UI"/>
      <family val="2"/>
    </font>
    <font>
      <sz val="10"/>
      <color indexed="81"/>
      <name val="Arial"/>
      <family val="2"/>
    </font>
    <font>
      <b/>
      <sz val="9"/>
      <color indexed="81"/>
      <name val="Segoe UI"/>
      <family val="2"/>
    </font>
    <font>
      <b/>
      <sz val="10"/>
      <color indexed="8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1"/>
      <name val="Calibri"/>
      <family val="2"/>
      <scheme val="minor"/>
    </font>
    <font>
      <sz val="10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theme="0" tint="-0.14996795556505021"/>
        <bgColor indexed="27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0">
    <xf numFmtId="0" fontId="0" fillId="0" borderId="0"/>
    <xf numFmtId="164" fontId="1" fillId="0" borderId="0" applyFill="0" applyBorder="0" applyAlignment="0" applyProtection="0"/>
    <xf numFmtId="164" fontId="1" fillId="0" borderId="0" applyFill="0" applyBorder="0" applyAlignment="0" applyProtection="0"/>
    <xf numFmtId="164" fontId="1" fillId="0" borderId="0" applyFill="0" applyBorder="0" applyAlignment="0" applyProtection="0"/>
    <xf numFmtId="164" fontId="1" fillId="0" borderId="0" applyFill="0" applyBorder="0" applyAlignment="0" applyProtection="0"/>
    <xf numFmtId="0" fontId="2" fillId="0" borderId="0"/>
    <xf numFmtId="0" fontId="6" fillId="0" borderId="0"/>
    <xf numFmtId="9" fontId="6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9" fontId="1" fillId="0" borderId="0" applyFill="0" applyBorder="0" applyAlignment="0" applyProtection="0"/>
    <xf numFmtId="165" fontId="1" fillId="0" borderId="0" applyFill="0" applyBorder="0" applyAlignment="0" applyProtection="0"/>
    <xf numFmtId="165" fontId="1" fillId="0" borderId="0" applyFill="0" applyBorder="0" applyAlignment="0" applyProtection="0"/>
    <xf numFmtId="165" fontId="1" fillId="0" borderId="0" applyFill="0" applyBorder="0" applyAlignment="0" applyProtection="0"/>
    <xf numFmtId="165" fontId="1" fillId="0" borderId="0" applyFill="0" applyBorder="0" applyAlignment="0" applyProtection="0"/>
    <xf numFmtId="0" fontId="3" fillId="0" borderId="1" applyAlignment="0" applyProtection="0"/>
    <xf numFmtId="0" fontId="4" fillId="0" borderId="0" applyNumberFormat="0" applyFill="0" applyBorder="0" applyAlignment="0" applyProtection="0"/>
    <xf numFmtId="0" fontId="3" fillId="0" borderId="1" applyNumberFormat="0" applyFill="0" applyAlignment="0" applyProtection="0"/>
    <xf numFmtId="165" fontId="6" fillId="0" borderId="0" applyFill="0" applyBorder="0" applyAlignment="0" applyProtection="0"/>
  </cellStyleXfs>
  <cellXfs count="219">
    <xf numFmtId="0" fontId="0" fillId="0" borderId="0" xfId="0"/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0" fillId="2" borderId="0" xfId="0" applyFont="1" applyFill="1" applyBorder="1" applyAlignment="1" applyProtection="1">
      <alignment vertical="center"/>
    </xf>
    <xf numFmtId="0" fontId="5" fillId="2" borderId="0" xfId="0" applyFont="1" applyFill="1" applyBorder="1" applyAlignment="1">
      <alignment horizontal="left" vertical="center" wrapText="1"/>
    </xf>
    <xf numFmtId="0" fontId="0" fillId="2" borderId="0" xfId="0" applyFont="1" applyFill="1" applyAlignment="1" applyProtection="1">
      <alignment vertical="center"/>
    </xf>
    <xf numFmtId="167" fontId="0" fillId="2" borderId="0" xfId="0" applyNumberFormat="1" applyFont="1" applyFill="1" applyAlignment="1" applyProtection="1">
      <alignment vertical="center"/>
    </xf>
    <xf numFmtId="167" fontId="5" fillId="2" borderId="0" xfId="0" applyNumberFormat="1" applyFont="1" applyFill="1" applyAlignment="1" applyProtection="1">
      <alignment vertical="center"/>
    </xf>
    <xf numFmtId="10" fontId="0" fillId="2" borderId="2" xfId="0" applyNumberFormat="1" applyFont="1" applyFill="1" applyBorder="1" applyAlignment="1" applyProtection="1">
      <alignment horizontal="center" vertical="center"/>
    </xf>
    <xf numFmtId="4" fontId="0" fillId="0" borderId="0" xfId="0" applyNumberFormat="1"/>
    <xf numFmtId="2" fontId="0" fillId="0" borderId="0" xfId="0" applyNumberFormat="1"/>
    <xf numFmtId="10" fontId="0" fillId="2" borderId="3" xfId="0" applyNumberFormat="1" applyFont="1" applyFill="1" applyBorder="1" applyAlignment="1" applyProtection="1">
      <alignment horizontal="center" vertical="center"/>
    </xf>
    <xf numFmtId="10" fontId="0" fillId="2" borderId="4" xfId="0" applyNumberFormat="1" applyFont="1" applyFill="1" applyBorder="1" applyAlignment="1" applyProtection="1">
      <alignment horizontal="center" vertical="center"/>
    </xf>
    <xf numFmtId="10" fontId="5" fillId="2" borderId="4" xfId="0" applyNumberFormat="1" applyFont="1" applyFill="1" applyBorder="1" applyAlignment="1" applyProtection="1">
      <alignment horizontal="center" vertical="center"/>
    </xf>
    <xf numFmtId="10" fontId="0" fillId="2" borderId="5" xfId="0" applyNumberFormat="1" applyFont="1" applyFill="1" applyBorder="1" applyAlignment="1" applyProtection="1">
      <alignment horizontal="center" vertical="center"/>
    </xf>
    <xf numFmtId="10" fontId="5" fillId="0" borderId="2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2" borderId="0" xfId="0" applyFont="1" applyFill="1" applyBorder="1" applyAlignment="1" applyProtection="1">
      <alignment horizontal="center" vertical="top" wrapText="1"/>
    </xf>
    <xf numFmtId="10" fontId="5" fillId="0" borderId="0" xfId="0" applyNumberFormat="1" applyFont="1" applyBorder="1" applyAlignment="1">
      <alignment horizontal="center" vertical="center"/>
    </xf>
    <xf numFmtId="2" fontId="12" fillId="2" borderId="0" xfId="0" applyNumberFormat="1" applyFont="1" applyFill="1" applyBorder="1" applyAlignment="1" applyProtection="1">
      <alignment horizontal="center" vertical="center"/>
    </xf>
    <xf numFmtId="0" fontId="0" fillId="2" borderId="0" xfId="0" applyFont="1" applyFill="1" applyAlignment="1">
      <alignment vertical="center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10" fontId="0" fillId="0" borderId="2" xfId="0" applyNumberFormat="1" applyFont="1" applyBorder="1" applyAlignment="1">
      <alignment horizontal="center"/>
    </xf>
    <xf numFmtId="0" fontId="0" fillId="0" borderId="0" xfId="0" applyFont="1" applyBorder="1"/>
    <xf numFmtId="0" fontId="0" fillId="2" borderId="0" xfId="0" applyFont="1" applyFill="1" applyAlignment="1" applyProtection="1">
      <alignment horizontal="center" vertical="center"/>
    </xf>
    <xf numFmtId="0" fontId="0" fillId="0" borderId="0" xfId="0" applyFont="1" applyFill="1" applyAlignment="1" applyProtection="1">
      <alignment horizontal="center" vertical="center"/>
    </xf>
    <xf numFmtId="0" fontId="0" fillId="0" borderId="0" xfId="0" applyFont="1" applyFill="1" applyAlignment="1" applyProtection="1">
      <alignment vertical="center"/>
    </xf>
    <xf numFmtId="10" fontId="0" fillId="0" borderId="2" xfId="0" applyNumberFormat="1" applyFont="1" applyBorder="1" applyAlignment="1">
      <alignment horizontal="center" vertical="center"/>
    </xf>
    <xf numFmtId="168" fontId="0" fillId="0" borderId="2" xfId="0" applyNumberFormat="1" applyFont="1" applyBorder="1" applyAlignment="1">
      <alignment horizontal="center" vertical="center"/>
    </xf>
    <xf numFmtId="9" fontId="0" fillId="2" borderId="0" xfId="7" applyFont="1" applyFill="1" applyAlignment="1" applyProtection="1">
      <alignment vertical="center"/>
    </xf>
    <xf numFmtId="0" fontId="0" fillId="3" borderId="2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center" vertical="center" wrapText="1"/>
      <protection locked="0"/>
    </xf>
    <xf numFmtId="0" fontId="0" fillId="3" borderId="2" xfId="0" applyFont="1" applyFill="1" applyBorder="1" applyAlignment="1" applyProtection="1">
      <alignment horizontal="center" vertical="center"/>
      <protection locked="0"/>
    </xf>
    <xf numFmtId="10" fontId="5" fillId="4" borderId="2" xfId="0" applyNumberFormat="1" applyFont="1" applyFill="1" applyBorder="1" applyAlignment="1">
      <alignment horizontal="center"/>
    </xf>
    <xf numFmtId="0" fontId="5" fillId="4" borderId="2" xfId="0" applyFont="1" applyFill="1" applyBorder="1" applyAlignment="1">
      <alignment horizontal="center"/>
    </xf>
    <xf numFmtId="0" fontId="5" fillId="3" borderId="2" xfId="0" applyFont="1" applyFill="1" applyBorder="1" applyAlignment="1" applyProtection="1">
      <alignment horizontal="center" vertical="center"/>
    </xf>
    <xf numFmtId="0" fontId="0" fillId="3" borderId="2" xfId="0" applyFont="1" applyFill="1" applyBorder="1" applyAlignment="1" applyProtection="1">
      <alignment vertical="center"/>
    </xf>
    <xf numFmtId="10" fontId="5" fillId="3" borderId="2" xfId="0" applyNumberFormat="1" applyFont="1" applyFill="1" applyBorder="1" applyAlignment="1" applyProtection="1">
      <alignment horizontal="center" vertical="center"/>
    </xf>
    <xf numFmtId="0" fontId="5" fillId="4" borderId="2" xfId="0" applyFont="1" applyFill="1" applyBorder="1" applyAlignment="1" applyProtection="1">
      <alignment horizontal="center" vertical="center"/>
    </xf>
    <xf numFmtId="167" fontId="5" fillId="4" borderId="2" xfId="0" applyNumberFormat="1" applyFont="1" applyFill="1" applyBorder="1" applyAlignment="1" applyProtection="1">
      <alignment horizontal="center" vertical="center"/>
    </xf>
    <xf numFmtId="10" fontId="5" fillId="4" borderId="2" xfId="0" applyNumberFormat="1" applyFont="1" applyFill="1" applyBorder="1" applyAlignment="1">
      <alignment horizontal="center" vertical="center"/>
    </xf>
    <xf numFmtId="167" fontId="5" fillId="3" borderId="2" xfId="0" applyNumberFormat="1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>
      <alignment horizontal="left" vertical="center"/>
    </xf>
    <xf numFmtId="10" fontId="0" fillId="0" borderId="2" xfId="0" applyNumberFormat="1" applyFont="1" applyBorder="1" applyAlignment="1" applyProtection="1">
      <alignment horizontal="center" vertical="center"/>
    </xf>
    <xf numFmtId="10" fontId="5" fillId="4" borderId="2" xfId="0" applyNumberFormat="1" applyFont="1" applyFill="1" applyBorder="1" applyAlignment="1" applyProtection="1">
      <alignment horizontal="center"/>
    </xf>
    <xf numFmtId="167" fontId="5" fillId="3" borderId="2" xfId="0" applyNumberFormat="1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/>
    </xf>
    <xf numFmtId="167" fontId="5" fillId="3" borderId="2" xfId="0" applyNumberFormat="1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>
      <alignment horizontal="left" vertical="center"/>
    </xf>
    <xf numFmtId="0" fontId="5" fillId="3" borderId="2" xfId="0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center" vertical="center"/>
    </xf>
    <xf numFmtId="0" fontId="11" fillId="0" borderId="7" xfId="0" applyFont="1" applyBorder="1"/>
    <xf numFmtId="0" fontId="11" fillId="0" borderId="8" xfId="0" applyFont="1" applyBorder="1"/>
    <xf numFmtId="0" fontId="0" fillId="0" borderId="9" xfId="0" applyBorder="1"/>
    <xf numFmtId="0" fontId="0" fillId="0" borderId="6" xfId="0" applyBorder="1" applyAlignment="1">
      <alignment horizontal="center"/>
    </xf>
    <xf numFmtId="2" fontId="0" fillId="0" borderId="6" xfId="0" applyNumberFormat="1" applyBorder="1"/>
    <xf numFmtId="2" fontId="0" fillId="0" borderId="10" xfId="0" applyNumberFormat="1" applyBorder="1"/>
    <xf numFmtId="0" fontId="0" fillId="0" borderId="5" xfId="0" applyBorder="1"/>
    <xf numFmtId="0" fontId="0" fillId="0" borderId="2" xfId="0" applyBorder="1" applyAlignment="1">
      <alignment horizontal="center"/>
    </xf>
    <xf numFmtId="2" fontId="0" fillId="0" borderId="2" xfId="0" applyNumberFormat="1" applyBorder="1"/>
    <xf numFmtId="2" fontId="0" fillId="0" borderId="11" xfId="0" applyNumberFormat="1" applyBorder="1"/>
    <xf numFmtId="2" fontId="11" fillId="0" borderId="12" xfId="0" applyNumberFormat="1" applyFont="1" applyBorder="1"/>
    <xf numFmtId="2" fontId="11" fillId="0" borderId="8" xfId="0" applyNumberFormat="1" applyFont="1" applyBorder="1"/>
    <xf numFmtId="0" fontId="0" fillId="0" borderId="6" xfId="0" applyBorder="1"/>
    <xf numFmtId="0" fontId="0" fillId="0" borderId="2" xfId="0" applyBorder="1"/>
    <xf numFmtId="0" fontId="0" fillId="0" borderId="13" xfId="0" applyBorder="1" applyAlignment="1">
      <alignment horizontal="center"/>
    </xf>
    <xf numFmtId="0" fontId="0" fillId="0" borderId="13" xfId="0" applyBorder="1"/>
    <xf numFmtId="2" fontId="0" fillId="0" borderId="13" xfId="0" applyNumberFormat="1" applyBorder="1"/>
    <xf numFmtId="2" fontId="11" fillId="0" borderId="14" xfId="0" applyNumberFormat="1" applyFont="1" applyBorder="1"/>
    <xf numFmtId="0" fontId="11" fillId="0" borderId="8" xfId="0" applyFont="1" applyBorder="1" applyAlignment="1">
      <alignment wrapText="1"/>
    </xf>
    <xf numFmtId="0" fontId="11" fillId="0" borderId="15" xfId="0" applyFont="1" applyFill="1" applyBorder="1" applyAlignment="1">
      <alignment wrapText="1"/>
    </xf>
    <xf numFmtId="0" fontId="0" fillId="0" borderId="16" xfId="0" applyBorder="1"/>
    <xf numFmtId="0" fontId="0" fillId="0" borderId="17" xfId="0" applyBorder="1"/>
    <xf numFmtId="2" fontId="0" fillId="0" borderId="18" xfId="0" applyNumberFormat="1" applyBorder="1"/>
    <xf numFmtId="0" fontId="0" fillId="0" borderId="19" xfId="0" applyBorder="1"/>
    <xf numFmtId="0" fontId="13" fillId="0" borderId="2" xfId="0" applyFont="1" applyFill="1" applyBorder="1"/>
    <xf numFmtId="0" fontId="0" fillId="0" borderId="2" xfId="0" applyFill="1" applyBorder="1"/>
    <xf numFmtId="0" fontId="11" fillId="0" borderId="0" xfId="0" applyFont="1" applyBorder="1" applyAlignment="1"/>
    <xf numFmtId="0" fontId="0" fillId="0" borderId="0" xfId="0" applyBorder="1"/>
    <xf numFmtId="0" fontId="11" fillId="0" borderId="0" xfId="0" applyFont="1" applyBorder="1"/>
    <xf numFmtId="0" fontId="11" fillId="0" borderId="8" xfId="0" applyFont="1" applyFill="1" applyBorder="1" applyAlignment="1">
      <alignment wrapText="1"/>
    </xf>
    <xf numFmtId="0" fontId="0" fillId="0" borderId="16" xfId="0" applyFont="1" applyBorder="1" applyAlignment="1">
      <alignment horizontal="center"/>
    </xf>
    <xf numFmtId="0" fontId="0" fillId="0" borderId="19" xfId="0" applyFont="1" applyBorder="1" applyAlignment="1">
      <alignment horizontal="center"/>
    </xf>
    <xf numFmtId="0" fontId="0" fillId="0" borderId="2" xfId="0" applyFill="1" applyBorder="1" applyAlignment="1">
      <alignment horizontal="center"/>
    </xf>
    <xf numFmtId="2" fontId="0" fillId="0" borderId="2" xfId="0" applyNumberFormat="1" applyFill="1" applyBorder="1"/>
    <xf numFmtId="0" fontId="0" fillId="0" borderId="2" xfId="0" applyFont="1" applyBorder="1" applyAlignment="1"/>
    <xf numFmtId="0" fontId="0" fillId="0" borderId="2" xfId="0" applyFont="1" applyBorder="1" applyAlignment="1">
      <alignment horizontal="center"/>
    </xf>
    <xf numFmtId="2" fontId="0" fillId="0" borderId="2" xfId="0" applyNumberFormat="1" applyFont="1" applyBorder="1" applyAlignment="1"/>
    <xf numFmtId="2" fontId="0" fillId="0" borderId="2" xfId="0" applyNumberFormat="1" applyFont="1" applyBorder="1"/>
    <xf numFmtId="2" fontId="0" fillId="0" borderId="2" xfId="0" applyNumberFormat="1" applyFont="1" applyFill="1" applyBorder="1"/>
    <xf numFmtId="2" fontId="0" fillId="0" borderId="11" xfId="0" applyNumberFormat="1" applyFont="1" applyBorder="1"/>
    <xf numFmtId="0" fontId="0" fillId="0" borderId="2" xfId="0" applyBorder="1" applyAlignment="1">
      <alignment wrapText="1"/>
    </xf>
    <xf numFmtId="0" fontId="5" fillId="0" borderId="2" xfId="0" applyFont="1" applyBorder="1"/>
    <xf numFmtId="169" fontId="0" fillId="0" borderId="2" xfId="0" applyNumberFormat="1" applyBorder="1"/>
    <xf numFmtId="0" fontId="5" fillId="0" borderId="2" xfId="0" applyFont="1" applyFill="1" applyBorder="1" applyAlignment="1">
      <alignment wrapText="1"/>
    </xf>
    <xf numFmtId="169" fontId="5" fillId="0" borderId="2" xfId="0" applyNumberFormat="1" applyFont="1" applyBorder="1"/>
    <xf numFmtId="0" fontId="0" fillId="0" borderId="2" xfId="0" applyFont="1" applyBorder="1" applyAlignment="1">
      <alignment wrapText="1"/>
    </xf>
    <xf numFmtId="169" fontId="0" fillId="0" borderId="2" xfId="0" applyNumberFormat="1" applyFont="1" applyBorder="1" applyAlignment="1">
      <alignment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/>
      <protection locked="0"/>
    </xf>
    <xf numFmtId="4" fontId="5" fillId="2" borderId="2" xfId="0" applyNumberFormat="1" applyFont="1" applyFill="1" applyBorder="1" applyAlignment="1" applyProtection="1">
      <alignment horizontal="center" vertical="center"/>
    </xf>
    <xf numFmtId="167" fontId="5" fillId="3" borderId="2" xfId="0" applyNumberFormat="1" applyFont="1" applyFill="1" applyBorder="1" applyAlignment="1" applyProtection="1">
      <alignment horizontal="center" vertical="center"/>
    </xf>
    <xf numFmtId="167" fontId="5" fillId="3" borderId="20" xfId="0" applyNumberFormat="1" applyFont="1" applyFill="1" applyBorder="1" applyAlignment="1" applyProtection="1">
      <alignment horizontal="center" vertical="center"/>
    </xf>
    <xf numFmtId="167" fontId="5" fillId="3" borderId="21" xfId="0" applyNumberFormat="1" applyFont="1" applyFill="1" applyBorder="1" applyAlignment="1" applyProtection="1">
      <alignment horizontal="center" vertical="center"/>
    </xf>
    <xf numFmtId="167" fontId="5" fillId="3" borderId="5" xfId="0" applyNumberFormat="1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  <protection locked="0"/>
    </xf>
    <xf numFmtId="0" fontId="5" fillId="2" borderId="22" xfId="0" applyFont="1" applyFill="1" applyBorder="1" applyAlignment="1" applyProtection="1">
      <alignment horizontal="center" vertical="center"/>
      <protection locked="0"/>
    </xf>
    <xf numFmtId="0" fontId="5" fillId="3" borderId="20" xfId="0" applyFont="1" applyFill="1" applyBorder="1" applyAlignment="1" applyProtection="1">
      <alignment horizontal="center" vertical="center"/>
      <protection locked="0"/>
    </xf>
    <xf numFmtId="0" fontId="5" fillId="3" borderId="21" xfId="0" applyFont="1" applyFill="1" applyBorder="1" applyAlignment="1" applyProtection="1">
      <alignment horizontal="center" vertical="center"/>
      <protection locked="0"/>
    </xf>
    <xf numFmtId="0" fontId="5" fillId="3" borderId="5" xfId="0" applyFont="1" applyFill="1" applyBorder="1" applyAlignment="1" applyProtection="1">
      <alignment horizontal="center" vertical="center"/>
      <protection locked="0"/>
    </xf>
    <xf numFmtId="167" fontId="5" fillId="2" borderId="0" xfId="0" applyNumberFormat="1" applyFont="1" applyFill="1" applyAlignment="1" applyProtection="1">
      <alignment horizontal="center" vertical="center"/>
    </xf>
    <xf numFmtId="167" fontId="0" fillId="0" borderId="2" xfId="0" applyNumberFormat="1" applyFont="1" applyFill="1" applyBorder="1" applyAlignment="1" applyProtection="1">
      <alignment horizontal="left" vertical="top" wrapText="1"/>
    </xf>
    <xf numFmtId="0" fontId="5" fillId="3" borderId="2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left" vertical="center"/>
    </xf>
    <xf numFmtId="0" fontId="0" fillId="2" borderId="20" xfId="0" applyFont="1" applyFill="1" applyBorder="1" applyAlignment="1">
      <alignment horizontal="center" vertical="center" wrapText="1"/>
    </xf>
    <xf numFmtId="0" fontId="0" fillId="5" borderId="21" xfId="0" applyFont="1" applyFill="1" applyBorder="1" applyAlignment="1">
      <alignment horizontal="center" vertical="center" wrapText="1"/>
    </xf>
    <xf numFmtId="0" fontId="0" fillId="5" borderId="5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 applyProtection="1">
      <alignment vertical="center"/>
      <protection locked="0"/>
    </xf>
    <xf numFmtId="0" fontId="0" fillId="5" borderId="2" xfId="0" applyFont="1" applyFill="1" applyBorder="1" applyAlignment="1">
      <alignment horizontal="left" vertical="center" wrapText="1"/>
    </xf>
    <xf numFmtId="0" fontId="0" fillId="2" borderId="2" xfId="0" applyFont="1" applyFill="1" applyBorder="1" applyAlignment="1" applyProtection="1">
      <alignment horizontal="left" vertical="center"/>
      <protection locked="0"/>
    </xf>
    <xf numFmtId="0" fontId="5" fillId="3" borderId="2" xfId="0" applyFont="1" applyFill="1" applyBorder="1" applyAlignment="1" applyProtection="1">
      <alignment horizontal="center" vertical="top" wrapText="1"/>
    </xf>
    <xf numFmtId="167" fontId="5" fillId="3" borderId="2" xfId="0" applyNumberFormat="1" applyFont="1" applyFill="1" applyBorder="1" applyAlignment="1" applyProtection="1">
      <alignment horizontal="center" vertical="top" wrapText="1"/>
    </xf>
    <xf numFmtId="0" fontId="0" fillId="5" borderId="2" xfId="0" applyFont="1" applyFill="1" applyBorder="1" applyAlignment="1" applyProtection="1">
      <alignment horizontal="left" vertical="top" wrapText="1"/>
    </xf>
    <xf numFmtId="2" fontId="0" fillId="2" borderId="23" xfId="0" applyNumberFormat="1" applyFont="1" applyFill="1" applyBorder="1" applyAlignment="1" applyProtection="1">
      <alignment horizontal="center" vertical="center"/>
    </xf>
    <xf numFmtId="2" fontId="0" fillId="2" borderId="5" xfId="0" applyNumberFormat="1" applyFont="1" applyFill="1" applyBorder="1" applyAlignment="1" applyProtection="1">
      <alignment horizontal="center" vertical="center"/>
    </xf>
    <xf numFmtId="167" fontId="0" fillId="0" borderId="20" xfId="0" applyNumberFormat="1" applyFont="1" applyFill="1" applyBorder="1" applyAlignment="1" applyProtection="1">
      <alignment horizontal="left" vertical="top" wrapText="1"/>
    </xf>
    <xf numFmtId="167" fontId="0" fillId="0" borderId="21" xfId="0" applyNumberFormat="1" applyFont="1" applyFill="1" applyBorder="1" applyAlignment="1" applyProtection="1">
      <alignment horizontal="left" vertical="top" wrapText="1"/>
    </xf>
    <xf numFmtId="167" fontId="0" fillId="0" borderId="5" xfId="0" applyNumberFormat="1" applyFont="1" applyFill="1" applyBorder="1" applyAlignment="1" applyProtection="1">
      <alignment horizontal="left" vertical="top" wrapText="1"/>
    </xf>
    <xf numFmtId="2" fontId="0" fillId="0" borderId="20" xfId="0" applyNumberFormat="1" applyFont="1" applyFill="1" applyBorder="1" applyAlignment="1" applyProtection="1">
      <alignment horizontal="center" vertical="center"/>
    </xf>
    <xf numFmtId="2" fontId="0" fillId="0" borderId="5" xfId="0" applyNumberFormat="1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>
      <alignment horizontal="center" vertical="center" wrapText="1"/>
    </xf>
    <xf numFmtId="167" fontId="0" fillId="0" borderId="2" xfId="0" applyNumberFormat="1" applyFont="1" applyFill="1" applyBorder="1" applyAlignment="1" applyProtection="1">
      <alignment horizontal="center" vertical="center"/>
      <protection locked="0"/>
    </xf>
    <xf numFmtId="0" fontId="0" fillId="2" borderId="20" xfId="0" applyFont="1" applyFill="1" applyBorder="1" applyAlignment="1">
      <alignment horizontal="center" vertical="center"/>
    </xf>
    <xf numFmtId="0" fontId="0" fillId="2" borderId="21" xfId="0" applyFont="1" applyFill="1" applyBorder="1" applyAlignment="1">
      <alignment horizontal="center" vertical="center"/>
    </xf>
    <xf numFmtId="0" fontId="0" fillId="2" borderId="5" xfId="0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167" fontId="5" fillId="3" borderId="20" xfId="0" applyNumberFormat="1" applyFont="1" applyFill="1" applyBorder="1" applyAlignment="1" applyProtection="1">
      <alignment horizontal="center" vertical="top" wrapText="1"/>
    </xf>
    <xf numFmtId="167" fontId="5" fillId="3" borderId="21" xfId="0" applyNumberFormat="1" applyFont="1" applyFill="1" applyBorder="1" applyAlignment="1" applyProtection="1">
      <alignment horizontal="center" vertical="top" wrapText="1"/>
    </xf>
    <xf numFmtId="167" fontId="5" fillId="3" borderId="5" xfId="0" applyNumberFormat="1" applyFont="1" applyFill="1" applyBorder="1" applyAlignment="1" applyProtection="1">
      <alignment horizontal="center" vertical="top" wrapText="1"/>
    </xf>
    <xf numFmtId="0" fontId="5" fillId="2" borderId="0" xfId="0" applyFont="1" applyFill="1" applyBorder="1" applyAlignment="1">
      <alignment horizontal="center" vertical="center" wrapText="1"/>
    </xf>
    <xf numFmtId="165" fontId="6" fillId="6" borderId="2" xfId="19" applyFont="1" applyFill="1" applyBorder="1" applyAlignment="1">
      <alignment horizontal="center" vertical="center"/>
    </xf>
    <xf numFmtId="0" fontId="5" fillId="3" borderId="6" xfId="0" applyFont="1" applyFill="1" applyBorder="1" applyAlignment="1" applyProtection="1">
      <alignment horizontal="center" vertical="center"/>
      <protection locked="0"/>
    </xf>
    <xf numFmtId="166" fontId="0" fillId="0" borderId="2" xfId="0" applyNumberFormat="1" applyFont="1" applyFill="1" applyBorder="1" applyAlignment="1">
      <alignment horizontal="center" vertical="center"/>
    </xf>
    <xf numFmtId="0" fontId="0" fillId="6" borderId="2" xfId="0" applyFont="1" applyFill="1" applyBorder="1" applyAlignment="1">
      <alignment horizontal="center" vertical="center"/>
    </xf>
    <xf numFmtId="4" fontId="0" fillId="2" borderId="2" xfId="0" applyNumberFormat="1" applyFont="1" applyFill="1" applyBorder="1" applyAlignment="1" applyProtection="1">
      <alignment horizontal="center" vertical="center"/>
    </xf>
    <xf numFmtId="0" fontId="0" fillId="2" borderId="0" xfId="0" applyFont="1" applyFill="1" applyBorder="1" applyAlignment="1" applyProtection="1">
      <alignment horizontal="center" vertical="center"/>
      <protection locked="0"/>
    </xf>
    <xf numFmtId="167" fontId="0" fillId="0" borderId="2" xfId="0" applyNumberFormat="1" applyFont="1" applyFill="1" applyBorder="1" applyAlignment="1" applyProtection="1">
      <alignment horizontal="center" vertical="center"/>
    </xf>
    <xf numFmtId="0" fontId="0" fillId="0" borderId="2" xfId="0" applyNumberFormat="1" applyFont="1" applyFill="1" applyBorder="1" applyAlignment="1" applyProtection="1">
      <alignment horizontal="center" vertical="center"/>
    </xf>
    <xf numFmtId="167" fontId="0" fillId="2" borderId="2" xfId="0" applyNumberFormat="1" applyFont="1" applyFill="1" applyBorder="1" applyAlignment="1" applyProtection="1">
      <alignment horizontal="center" vertical="center"/>
    </xf>
    <xf numFmtId="167" fontId="0" fillId="2" borderId="2" xfId="0" applyNumberFormat="1" applyFont="1" applyFill="1" applyBorder="1" applyAlignment="1" applyProtection="1">
      <alignment horizontal="center" vertical="center"/>
      <protection locked="0"/>
    </xf>
    <xf numFmtId="0" fontId="5" fillId="2" borderId="22" xfId="0" applyFont="1" applyFill="1" applyBorder="1" applyAlignment="1" applyProtection="1">
      <alignment horizontal="center" vertical="center" wrapText="1"/>
    </xf>
    <xf numFmtId="0" fontId="5" fillId="3" borderId="2" xfId="0" applyFont="1" applyFill="1" applyBorder="1" applyAlignment="1" applyProtection="1">
      <alignment horizontal="center" vertical="center"/>
      <protection locked="0"/>
    </xf>
    <xf numFmtId="2" fontId="5" fillId="3" borderId="2" xfId="0" applyNumberFormat="1" applyFont="1" applyFill="1" applyBorder="1" applyAlignment="1" applyProtection="1">
      <alignment horizontal="center" vertical="top" wrapText="1"/>
    </xf>
    <xf numFmtId="2" fontId="0" fillId="0" borderId="2" xfId="0" applyNumberFormat="1" applyFont="1" applyFill="1" applyBorder="1" applyAlignment="1" applyProtection="1">
      <alignment horizontal="center" vertical="center"/>
    </xf>
    <xf numFmtId="2" fontId="0" fillId="2" borderId="2" xfId="0" applyNumberFormat="1" applyFont="1" applyFill="1" applyBorder="1" applyAlignment="1" applyProtection="1">
      <alignment horizontal="center" vertical="center"/>
    </xf>
    <xf numFmtId="2" fontId="5" fillId="3" borderId="2" xfId="0" applyNumberFormat="1" applyFont="1" applyFill="1" applyBorder="1" applyAlignment="1" applyProtection="1">
      <alignment horizontal="center" vertical="center"/>
    </xf>
    <xf numFmtId="0" fontId="0" fillId="0" borderId="2" xfId="0" applyFont="1" applyFill="1" applyBorder="1" applyAlignment="1" applyProtection="1">
      <alignment vertical="center" wrapText="1"/>
      <protection locked="0"/>
    </xf>
    <xf numFmtId="0" fontId="5" fillId="2" borderId="24" xfId="0" applyFont="1" applyFill="1" applyBorder="1" applyAlignment="1" applyProtection="1">
      <alignment horizontal="left" vertical="center"/>
    </xf>
    <xf numFmtId="0" fontId="5" fillId="2" borderId="22" xfId="0" applyFont="1" applyFill="1" applyBorder="1" applyAlignment="1" applyProtection="1">
      <alignment horizontal="center" vertical="center"/>
    </xf>
    <xf numFmtId="0" fontId="0" fillId="0" borderId="22" xfId="0" applyFont="1" applyBorder="1" applyAlignment="1">
      <alignment horizontal="center" vertical="center"/>
    </xf>
    <xf numFmtId="0" fontId="0" fillId="2" borderId="2" xfId="0" applyFont="1" applyFill="1" applyBorder="1" applyAlignment="1" applyProtection="1">
      <alignment vertical="center" wrapText="1"/>
      <protection locked="0"/>
    </xf>
    <xf numFmtId="4" fontId="0" fillId="0" borderId="2" xfId="0" applyNumberFormat="1" applyFont="1" applyFill="1" applyBorder="1" applyAlignment="1" applyProtection="1">
      <alignment horizontal="center" vertical="center"/>
    </xf>
    <xf numFmtId="0" fontId="0" fillId="2" borderId="2" xfId="0" applyFont="1" applyFill="1" applyBorder="1" applyAlignment="1" applyProtection="1">
      <alignment horizontal="left" vertical="center" wrapText="1"/>
    </xf>
    <xf numFmtId="2" fontId="0" fillId="2" borderId="20" xfId="0" applyNumberFormat="1" applyFont="1" applyFill="1" applyBorder="1" applyAlignment="1" applyProtection="1">
      <alignment horizontal="center" vertical="center"/>
    </xf>
    <xf numFmtId="0" fontId="0" fillId="2" borderId="21" xfId="0" applyFont="1" applyFill="1" applyBorder="1" applyAlignment="1" applyProtection="1">
      <alignment horizontal="center" vertical="center"/>
    </xf>
    <xf numFmtId="0" fontId="0" fillId="2" borderId="5" xfId="0" applyFont="1" applyFill="1" applyBorder="1" applyAlignment="1" applyProtection="1">
      <alignment horizontal="center" vertical="center"/>
    </xf>
    <xf numFmtId="0" fontId="0" fillId="2" borderId="2" xfId="0" applyFont="1" applyFill="1" applyBorder="1" applyAlignment="1" applyProtection="1">
      <alignment vertical="center"/>
      <protection locked="0"/>
    </xf>
    <xf numFmtId="2" fontId="5" fillId="0" borderId="20" xfId="0" applyNumberFormat="1" applyFont="1" applyFill="1" applyBorder="1" applyAlignment="1" applyProtection="1">
      <alignment horizontal="center" vertical="center"/>
    </xf>
    <xf numFmtId="2" fontId="5" fillId="0" borderId="5" xfId="0" applyNumberFormat="1" applyFont="1" applyFill="1" applyBorder="1" applyAlignment="1" applyProtection="1">
      <alignment horizontal="center" vertical="center"/>
    </xf>
    <xf numFmtId="0" fontId="0" fillId="2" borderId="2" xfId="0" applyFont="1" applyFill="1" applyBorder="1" applyAlignment="1" applyProtection="1">
      <alignment horizontal="left" vertical="center"/>
    </xf>
    <xf numFmtId="167" fontId="0" fillId="2" borderId="20" xfId="0" applyNumberFormat="1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center" vertical="center"/>
    </xf>
    <xf numFmtId="0" fontId="5" fillId="4" borderId="2" xfId="0" applyFont="1" applyFill="1" applyBorder="1" applyAlignment="1" applyProtection="1">
      <alignment horizontal="center" vertical="center" wrapText="1"/>
    </xf>
    <xf numFmtId="0" fontId="5" fillId="0" borderId="22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</xf>
    <xf numFmtId="167" fontId="5" fillId="2" borderId="0" xfId="0" applyNumberFormat="1" applyFont="1" applyFill="1" applyBorder="1" applyAlignment="1" applyProtection="1">
      <alignment horizontal="center" vertical="center"/>
      <protection locked="0"/>
    </xf>
    <xf numFmtId="0" fontId="5" fillId="3" borderId="2" xfId="0" applyFont="1" applyFill="1" applyBorder="1" applyAlignment="1" applyProtection="1">
      <alignment horizontal="center" vertical="center" wrapText="1"/>
    </xf>
    <xf numFmtId="2" fontId="14" fillId="2" borderId="2" xfId="0" applyNumberFormat="1" applyFont="1" applyFill="1" applyBorder="1" applyAlignment="1" applyProtection="1">
      <alignment horizontal="center" vertical="center"/>
    </xf>
    <xf numFmtId="0" fontId="5" fillId="3" borderId="2" xfId="0" applyFont="1" applyFill="1" applyBorder="1" applyAlignment="1" applyProtection="1">
      <alignment horizontal="left" vertical="center"/>
      <protection locked="0"/>
    </xf>
    <xf numFmtId="167" fontId="0" fillId="2" borderId="5" xfId="0" applyNumberFormat="1" applyFont="1" applyFill="1" applyBorder="1" applyAlignment="1" applyProtection="1">
      <alignment horizontal="center" vertical="center"/>
    </xf>
    <xf numFmtId="167" fontId="0" fillId="0" borderId="20" xfId="0" applyNumberFormat="1" applyFont="1" applyFill="1" applyBorder="1" applyAlignment="1" applyProtection="1">
      <alignment horizontal="center" vertical="center" wrapText="1"/>
    </xf>
    <xf numFmtId="167" fontId="0" fillId="0" borderId="21" xfId="0" applyNumberFormat="1" applyFont="1" applyFill="1" applyBorder="1" applyAlignment="1" applyProtection="1">
      <alignment horizontal="center" vertical="center" wrapText="1"/>
    </xf>
    <xf numFmtId="167" fontId="0" fillId="0" borderId="5" xfId="0" applyNumberFormat="1" applyFont="1" applyFill="1" applyBorder="1" applyAlignment="1" applyProtection="1">
      <alignment horizontal="center" vertical="center" wrapText="1"/>
    </xf>
    <xf numFmtId="167" fontId="5" fillId="3" borderId="2" xfId="0" applyNumberFormat="1" applyFont="1" applyFill="1" applyBorder="1" applyAlignment="1" applyProtection="1">
      <alignment horizontal="center" vertical="center" wrapText="1"/>
    </xf>
    <xf numFmtId="167" fontId="0" fillId="0" borderId="13" xfId="0" applyNumberFormat="1" applyFont="1" applyFill="1" applyBorder="1" applyAlignment="1" applyProtection="1">
      <alignment horizontal="left" vertical="top" wrapText="1"/>
    </xf>
    <xf numFmtId="167" fontId="5" fillId="0" borderId="20" xfId="0" applyNumberFormat="1" applyFont="1" applyFill="1" applyBorder="1" applyAlignment="1" applyProtection="1">
      <alignment horizontal="left" vertical="center" wrapText="1"/>
    </xf>
    <xf numFmtId="167" fontId="5" fillId="0" borderId="21" xfId="0" applyNumberFormat="1" applyFont="1" applyFill="1" applyBorder="1" applyAlignment="1" applyProtection="1">
      <alignment horizontal="left" vertical="center" wrapText="1"/>
    </xf>
    <xf numFmtId="167" fontId="5" fillId="0" borderId="5" xfId="0" applyNumberFormat="1" applyFont="1" applyFill="1" applyBorder="1" applyAlignment="1" applyProtection="1">
      <alignment horizontal="left" vertical="center" wrapText="1"/>
    </xf>
    <xf numFmtId="2" fontId="5" fillId="3" borderId="20" xfId="0" applyNumberFormat="1" applyFont="1" applyFill="1" applyBorder="1" applyAlignment="1" applyProtection="1">
      <alignment horizontal="center" vertical="center"/>
    </xf>
    <xf numFmtId="2" fontId="5" fillId="3" borderId="5" xfId="0" applyNumberFormat="1" applyFont="1" applyFill="1" applyBorder="1" applyAlignment="1" applyProtection="1">
      <alignment horizontal="center" vertical="center"/>
    </xf>
    <xf numFmtId="2" fontId="12" fillId="3" borderId="2" xfId="0" applyNumberFormat="1" applyFont="1" applyFill="1" applyBorder="1" applyAlignment="1" applyProtection="1">
      <alignment horizontal="center" vertical="center"/>
    </xf>
    <xf numFmtId="167" fontId="5" fillId="4" borderId="2" xfId="0" applyNumberFormat="1" applyFont="1" applyFill="1" applyBorder="1" applyAlignment="1" applyProtection="1">
      <alignment horizontal="center" vertical="top" wrapText="1"/>
    </xf>
    <xf numFmtId="167" fontId="0" fillId="2" borderId="2" xfId="0" applyNumberFormat="1" applyFont="1" applyFill="1" applyBorder="1" applyAlignment="1" applyProtection="1">
      <alignment horizontal="left" vertical="top" wrapText="1"/>
    </xf>
    <xf numFmtId="0" fontId="5" fillId="2" borderId="0" xfId="0" applyFont="1" applyFill="1" applyAlignment="1" applyProtection="1">
      <alignment horizontal="center" vertical="center"/>
    </xf>
    <xf numFmtId="0" fontId="5" fillId="4" borderId="20" xfId="0" applyFont="1" applyFill="1" applyBorder="1" applyAlignment="1" applyProtection="1">
      <alignment horizontal="center" vertical="top" wrapText="1"/>
    </xf>
    <xf numFmtId="0" fontId="5" fillId="4" borderId="5" xfId="0" applyFont="1" applyFill="1" applyBorder="1" applyAlignment="1" applyProtection="1">
      <alignment horizontal="center" vertical="top" wrapText="1"/>
    </xf>
    <xf numFmtId="169" fontId="5" fillId="7" borderId="2" xfId="0" applyNumberFormat="1" applyFont="1" applyFill="1" applyBorder="1" applyAlignment="1">
      <alignment horizontal="center"/>
    </xf>
    <xf numFmtId="169" fontId="5" fillId="7" borderId="2" xfId="0" applyNumberFormat="1" applyFont="1" applyFill="1" applyBorder="1" applyAlignment="1">
      <alignment horizontal="center" wrapText="1"/>
    </xf>
    <xf numFmtId="0" fontId="5" fillId="7" borderId="2" xfId="0" applyFont="1" applyFill="1" applyBorder="1" applyAlignment="1">
      <alignment horizontal="center" wrapText="1"/>
    </xf>
    <xf numFmtId="169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25" xfId="0" applyFont="1" applyBorder="1" applyAlignment="1">
      <alignment horizontal="center"/>
    </xf>
    <xf numFmtId="0" fontId="5" fillId="0" borderId="26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0" fontId="11" fillId="0" borderId="25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1" fillId="0" borderId="27" xfId="0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2" fontId="11" fillId="0" borderId="8" xfId="0" applyNumberFormat="1" applyFont="1" applyBorder="1" applyAlignment="1">
      <alignment horizontal="center"/>
    </xf>
  </cellXfs>
  <cellStyles count="20">
    <cellStyle name="Moeda 2" xfId="1"/>
    <cellStyle name="Moeda 2 2" xfId="2"/>
    <cellStyle name="Moeda 3" xfId="3"/>
    <cellStyle name="Moeda 4" xfId="4"/>
    <cellStyle name="Normal" xfId="0" builtinId="0"/>
    <cellStyle name="Normal 2" xfId="5"/>
    <cellStyle name="Normal 3" xfId="6"/>
    <cellStyle name="Porcentagem" xfId="7" builtinId="5"/>
    <cellStyle name="Porcentagem 2" xfId="8"/>
    <cellStyle name="Porcentagem 2 2" xfId="9"/>
    <cellStyle name="Porcentagem 3" xfId="10"/>
    <cellStyle name="Porcentagem 3 2" xfId="11"/>
    <cellStyle name="Separador de milhares 2" xfId="12"/>
    <cellStyle name="Separador de milhares 2 2" xfId="13"/>
    <cellStyle name="Separador de milhares 3" xfId="14"/>
    <cellStyle name="Separador de milhares 3 2" xfId="15"/>
    <cellStyle name="TableStyleLight1" xfId="16"/>
    <cellStyle name="Título 1 1" xfId="17"/>
    <cellStyle name="Título 1 1 1" xfId="18"/>
    <cellStyle name="Vírgula" xfId="19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CD5B5"/>
      <rgbColor rgb="00CCFFFF"/>
      <rgbColor rgb="00660066"/>
      <rgbColor rgb="00FF8080"/>
      <rgbColor rgb="000066CC"/>
      <rgbColor rgb="00CCCCCC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9D9D9"/>
      <rgbColor rgb="00E0E0E0"/>
      <rgbColor rgb="00FFFF99"/>
      <rgbColor rgb="0099CCFF"/>
      <rgbColor rgb="00FF99CC"/>
      <rgbColor rgb="00CC99FF"/>
      <rgbColor rgb="00FAC090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147"/>
  <sheetViews>
    <sheetView showGridLines="0" zoomScale="110" zoomScaleNormal="110" workbookViewId="0">
      <selection activeCell="J66" sqref="J66:L66"/>
    </sheetView>
  </sheetViews>
  <sheetFormatPr defaultRowHeight="12.75"/>
  <cols>
    <col min="1" max="1" width="0.85546875" customWidth="1"/>
    <col min="4" max="4" width="3.42578125" customWidth="1"/>
    <col min="5" max="5" width="4.140625" customWidth="1"/>
    <col min="6" max="6" width="3.5703125" customWidth="1"/>
    <col min="7" max="7" width="6.85546875" customWidth="1"/>
    <col min="8" max="8" width="7" customWidth="1"/>
    <col min="9" max="9" width="21.42578125" customWidth="1"/>
    <col min="10" max="10" width="13" customWidth="1"/>
    <col min="11" max="11" width="7.85546875" customWidth="1"/>
    <col min="12" max="12" width="6.28515625" customWidth="1"/>
  </cols>
  <sheetData>
    <row r="2" spans="2:12">
      <c r="B2" s="135" t="s">
        <v>102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2:12" ht="12.75" customHeight="1">
      <c r="B3" s="117" t="s">
        <v>104</v>
      </c>
      <c r="C3" s="117"/>
      <c r="D3" s="117"/>
      <c r="E3" s="117"/>
      <c r="F3" s="117"/>
      <c r="G3" s="120" t="s">
        <v>119</v>
      </c>
      <c r="H3" s="120"/>
      <c r="I3" s="120"/>
      <c r="J3" s="120"/>
      <c r="K3" s="120"/>
      <c r="L3" s="121"/>
    </row>
    <row r="4" spans="2:12" ht="12.75" customHeight="1">
      <c r="B4" s="117" t="s">
        <v>105</v>
      </c>
      <c r="C4" s="117"/>
      <c r="D4" s="117"/>
      <c r="E4" s="117"/>
      <c r="F4" s="117"/>
      <c r="G4" s="120"/>
      <c r="H4" s="120"/>
      <c r="I4" s="120"/>
      <c r="J4" s="120"/>
      <c r="K4" s="120"/>
      <c r="L4" s="121"/>
    </row>
    <row r="5" spans="2:12" ht="12.75" customHeight="1">
      <c r="B5" s="117" t="s">
        <v>106</v>
      </c>
      <c r="C5" s="117"/>
      <c r="D5" s="117"/>
      <c r="E5" s="117"/>
      <c r="F5" s="117"/>
      <c r="G5" s="119"/>
      <c r="H5" s="120"/>
      <c r="I5" s="121"/>
      <c r="J5" s="47" t="s">
        <v>107</v>
      </c>
      <c r="K5" s="137"/>
      <c r="L5" s="139"/>
    </row>
    <row r="6" spans="2:12" ht="12.75" customHeight="1">
      <c r="B6" s="118" t="s">
        <v>103</v>
      </c>
      <c r="C6" s="118"/>
      <c r="D6" s="118"/>
      <c r="E6" s="118"/>
      <c r="F6" s="118"/>
      <c r="G6" s="120" t="s">
        <v>120</v>
      </c>
      <c r="H6" s="120"/>
      <c r="I6" s="120"/>
      <c r="J6" s="120"/>
      <c r="K6" s="120"/>
      <c r="L6" s="121"/>
    </row>
    <row r="7" spans="2:12">
      <c r="B7" s="20"/>
      <c r="C7" s="4"/>
      <c r="D7" s="2"/>
      <c r="E7" s="2"/>
      <c r="F7" s="2"/>
      <c r="G7" s="21"/>
      <c r="H7" s="20"/>
      <c r="I7" s="20"/>
      <c r="J7" s="20"/>
      <c r="K7" s="20"/>
      <c r="L7" s="20"/>
    </row>
    <row r="8" spans="2:12">
      <c r="B8" s="135" t="s">
        <v>17</v>
      </c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2:12">
      <c r="B9" s="31" t="s">
        <v>109</v>
      </c>
      <c r="C9" s="123" t="s">
        <v>18</v>
      </c>
      <c r="D9" s="123"/>
      <c r="E9" s="123"/>
      <c r="F9" s="123"/>
      <c r="G9" s="123"/>
      <c r="H9" s="123"/>
      <c r="I9" s="123"/>
      <c r="J9" s="137" t="s">
        <v>121</v>
      </c>
      <c r="K9" s="138"/>
      <c r="L9" s="139"/>
    </row>
    <row r="10" spans="2:12">
      <c r="B10" s="31" t="s">
        <v>109</v>
      </c>
      <c r="C10" s="123" t="s">
        <v>19</v>
      </c>
      <c r="D10" s="123"/>
      <c r="E10" s="123"/>
      <c r="F10" s="123"/>
      <c r="G10" s="123"/>
      <c r="H10" s="123"/>
      <c r="I10" s="123"/>
      <c r="J10" s="140">
        <v>2020</v>
      </c>
      <c r="K10" s="140"/>
      <c r="L10" s="140"/>
    </row>
    <row r="11" spans="2:12">
      <c r="B11" s="31" t="s">
        <v>109</v>
      </c>
      <c r="C11" s="123" t="s">
        <v>108</v>
      </c>
      <c r="D11" s="123"/>
      <c r="E11" s="123"/>
      <c r="F11" s="123"/>
      <c r="G11" s="123"/>
      <c r="H11" s="123"/>
      <c r="I11" s="123"/>
      <c r="J11" s="140">
        <v>12</v>
      </c>
      <c r="K11" s="140"/>
      <c r="L11" s="140"/>
    </row>
    <row r="12" spans="2:12">
      <c r="B12" s="31" t="s">
        <v>109</v>
      </c>
      <c r="C12" s="123" t="s">
        <v>74</v>
      </c>
      <c r="D12" s="123"/>
      <c r="E12" s="123"/>
      <c r="F12" s="123"/>
      <c r="G12" s="123"/>
      <c r="H12" s="123"/>
      <c r="I12" s="123"/>
      <c r="J12" s="141" t="s">
        <v>209</v>
      </c>
      <c r="K12" s="142"/>
      <c r="L12" s="142"/>
    </row>
    <row r="13" spans="2:12">
      <c r="B13" s="20"/>
      <c r="C13" s="1"/>
      <c r="D13" s="2"/>
      <c r="E13" s="2"/>
      <c r="F13" s="2"/>
      <c r="G13" s="21"/>
      <c r="H13" s="20"/>
      <c r="I13" s="20"/>
      <c r="J13" s="20"/>
      <c r="K13" s="20"/>
      <c r="L13" s="20"/>
    </row>
    <row r="15" spans="2:12" ht="5.25" customHeight="1">
      <c r="B15" s="20"/>
      <c r="C15" s="20"/>
      <c r="D15" s="20"/>
      <c r="E15" s="20"/>
      <c r="F15" s="20"/>
      <c r="G15" s="21"/>
      <c r="H15" s="20"/>
      <c r="I15" s="20"/>
      <c r="J15" s="20"/>
      <c r="K15" s="20"/>
      <c r="L15" s="20"/>
    </row>
    <row r="16" spans="2:12">
      <c r="B16" s="135" t="s">
        <v>110</v>
      </c>
      <c r="C16" s="135"/>
      <c r="D16" s="135"/>
      <c r="E16" s="135"/>
      <c r="F16" s="135"/>
      <c r="G16" s="135"/>
      <c r="H16" s="135"/>
      <c r="I16" s="135"/>
      <c r="J16" s="135"/>
      <c r="K16" s="135"/>
      <c r="L16" s="135"/>
    </row>
    <row r="17" spans="2:12">
      <c r="B17" s="32">
        <v>1</v>
      </c>
      <c r="C17" s="123" t="s">
        <v>69</v>
      </c>
      <c r="D17" s="123"/>
      <c r="E17" s="123"/>
      <c r="F17" s="123"/>
      <c r="G17" s="123"/>
      <c r="H17" s="123"/>
      <c r="I17" s="123"/>
      <c r="J17" s="103" t="s">
        <v>98</v>
      </c>
      <c r="K17" s="103"/>
      <c r="L17" s="103"/>
    </row>
    <row r="18" spans="2:12">
      <c r="B18" s="32">
        <v>2</v>
      </c>
      <c r="C18" s="123" t="s">
        <v>99</v>
      </c>
      <c r="D18" s="123"/>
      <c r="E18" s="123"/>
      <c r="F18" s="123"/>
      <c r="G18" s="123"/>
      <c r="H18" s="123"/>
      <c r="I18" s="123"/>
      <c r="J18" s="103" t="s">
        <v>118</v>
      </c>
      <c r="K18" s="103"/>
      <c r="L18" s="103"/>
    </row>
    <row r="19" spans="2:12">
      <c r="B19" s="32">
        <v>3</v>
      </c>
      <c r="C19" s="123" t="s">
        <v>20</v>
      </c>
      <c r="D19" s="123"/>
      <c r="E19" s="123"/>
      <c r="F19" s="123"/>
      <c r="G19" s="123"/>
      <c r="H19" s="123"/>
      <c r="I19" s="123"/>
      <c r="J19" s="141" t="s">
        <v>100</v>
      </c>
      <c r="K19" s="141"/>
      <c r="L19" s="141"/>
    </row>
    <row r="20" spans="2:12">
      <c r="B20" s="32">
        <v>4</v>
      </c>
      <c r="C20" s="123" t="s">
        <v>1</v>
      </c>
      <c r="D20" s="123"/>
      <c r="E20" s="123"/>
      <c r="F20" s="123"/>
      <c r="G20" s="123"/>
      <c r="H20" s="123"/>
      <c r="I20" s="123"/>
      <c r="J20" s="136">
        <v>2258.4299999999998</v>
      </c>
      <c r="K20" s="136"/>
      <c r="L20" s="136"/>
    </row>
    <row r="21" spans="2:12">
      <c r="B21" s="32">
        <v>5</v>
      </c>
      <c r="C21" s="123" t="s">
        <v>21</v>
      </c>
      <c r="D21" s="123"/>
      <c r="E21" s="123"/>
      <c r="F21" s="123"/>
      <c r="G21" s="123"/>
      <c r="H21" s="123"/>
      <c r="I21" s="123"/>
      <c r="J21" s="141" t="s">
        <v>101</v>
      </c>
      <c r="K21" s="141"/>
      <c r="L21" s="141"/>
    </row>
    <row r="22" spans="2:12">
      <c r="B22" s="32">
        <v>6</v>
      </c>
      <c r="C22" s="123" t="s">
        <v>22</v>
      </c>
      <c r="D22" s="123"/>
      <c r="E22" s="123"/>
      <c r="F22" s="123"/>
      <c r="G22" s="123"/>
      <c r="H22" s="123"/>
      <c r="I22" s="123"/>
      <c r="J22" s="149" t="s">
        <v>122</v>
      </c>
      <c r="K22" s="149"/>
      <c r="L22" s="149"/>
    </row>
    <row r="23" spans="2:12">
      <c r="B23" s="32">
        <v>7</v>
      </c>
      <c r="C23" s="123" t="s">
        <v>0</v>
      </c>
      <c r="D23" s="123"/>
      <c r="E23" s="123"/>
      <c r="F23" s="123"/>
      <c r="G23" s="123"/>
      <c r="H23" s="123"/>
      <c r="I23" s="123"/>
      <c r="J23" s="150">
        <v>15</v>
      </c>
      <c r="K23" s="150"/>
      <c r="L23" s="150"/>
    </row>
    <row r="24" spans="2:12">
      <c r="B24" s="32">
        <v>8</v>
      </c>
      <c r="C24" s="123" t="s">
        <v>71</v>
      </c>
      <c r="D24" s="123"/>
      <c r="E24" s="123"/>
      <c r="F24" s="123"/>
      <c r="G24" s="123"/>
      <c r="H24" s="123"/>
      <c r="I24" s="123"/>
      <c r="J24" s="147">
        <v>5.5</v>
      </c>
      <c r="K24" s="147"/>
      <c r="L24" s="147"/>
    </row>
    <row r="25" spans="2:12">
      <c r="B25" s="32">
        <v>9</v>
      </c>
      <c r="C25" s="123" t="s">
        <v>97</v>
      </c>
      <c r="D25" s="123"/>
      <c r="E25" s="123"/>
      <c r="F25" s="123"/>
      <c r="G25" s="123"/>
      <c r="H25" s="123"/>
      <c r="I25" s="123"/>
      <c r="J25" s="147">
        <v>39.29</v>
      </c>
      <c r="K25" s="147"/>
      <c r="L25" s="147"/>
    </row>
    <row r="26" spans="2:12" ht="12" customHeight="1">
      <c r="B26" s="20"/>
      <c r="C26" s="20"/>
      <c r="D26" s="22"/>
      <c r="E26" s="22"/>
      <c r="F26" s="22"/>
      <c r="G26" s="21"/>
      <c r="H26" s="20"/>
      <c r="I26" s="20"/>
      <c r="J26" s="20"/>
      <c r="K26" s="20"/>
      <c r="L26" s="20"/>
    </row>
    <row r="27" spans="2:12">
      <c r="B27" s="146" t="s">
        <v>111</v>
      </c>
      <c r="C27" s="146"/>
      <c r="D27" s="146"/>
      <c r="E27" s="146"/>
      <c r="F27" s="146"/>
      <c r="G27" s="146"/>
      <c r="H27" s="146"/>
      <c r="I27" s="146"/>
      <c r="J27" s="146"/>
      <c r="K27" s="146"/>
      <c r="L27" s="146"/>
    </row>
    <row r="28" spans="2:12" ht="7.5" customHeight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>
      <c r="B29" s="111" t="s">
        <v>30</v>
      </c>
      <c r="C29" s="111"/>
      <c r="D29" s="111"/>
      <c r="E29" s="111"/>
      <c r="F29" s="111"/>
      <c r="G29" s="111"/>
      <c r="H29" s="111"/>
      <c r="I29" s="111"/>
      <c r="J29" s="111"/>
      <c r="K29" s="111"/>
      <c r="L29" s="111"/>
    </row>
    <row r="30" spans="2:12">
      <c r="B30" s="39">
        <v>1</v>
      </c>
      <c r="C30" s="112" t="s">
        <v>2</v>
      </c>
      <c r="D30" s="113"/>
      <c r="E30" s="113"/>
      <c r="F30" s="113"/>
      <c r="G30" s="113"/>
      <c r="H30" s="113"/>
      <c r="I30" s="114"/>
      <c r="J30" s="148" t="s">
        <v>31</v>
      </c>
      <c r="K30" s="148"/>
      <c r="L30" s="148"/>
    </row>
    <row r="31" spans="2:12">
      <c r="B31" s="32" t="s">
        <v>23</v>
      </c>
      <c r="C31" s="124" t="s">
        <v>32</v>
      </c>
      <c r="D31" s="124"/>
      <c r="E31" s="124"/>
      <c r="F31" s="124"/>
      <c r="G31" s="124"/>
      <c r="H31" s="124"/>
      <c r="I31" s="124"/>
      <c r="J31" s="153">
        <f>$J$20</f>
        <v>2258.4299999999998</v>
      </c>
      <c r="K31" s="154"/>
      <c r="L31" s="154"/>
    </row>
    <row r="32" spans="2:12">
      <c r="B32" s="33" t="s">
        <v>24</v>
      </c>
      <c r="C32" s="124" t="s">
        <v>33</v>
      </c>
      <c r="D32" s="124"/>
      <c r="E32" s="124"/>
      <c r="F32" s="124"/>
      <c r="G32" s="124"/>
      <c r="H32" s="124"/>
      <c r="I32" s="124"/>
      <c r="J32" s="155">
        <f>$J$31*30%</f>
        <v>677.52899999999988</v>
      </c>
      <c r="K32" s="155"/>
      <c r="L32" s="155"/>
    </row>
    <row r="33" spans="2:12">
      <c r="B33" s="32" t="s">
        <v>25</v>
      </c>
      <c r="C33" s="124" t="s">
        <v>34</v>
      </c>
      <c r="D33" s="124"/>
      <c r="E33" s="124"/>
      <c r="F33" s="124"/>
      <c r="G33" s="124"/>
      <c r="H33" s="124"/>
      <c r="I33" s="124"/>
      <c r="J33" s="156"/>
      <c r="K33" s="156"/>
      <c r="L33" s="156"/>
    </row>
    <row r="34" spans="2:12">
      <c r="B34" s="32" t="s">
        <v>26</v>
      </c>
      <c r="C34" s="124" t="s">
        <v>35</v>
      </c>
      <c r="D34" s="124"/>
      <c r="E34" s="124"/>
      <c r="F34" s="124"/>
      <c r="G34" s="124"/>
      <c r="H34" s="124"/>
      <c r="I34" s="124"/>
      <c r="J34" s="151">
        <f>($J$31+$J$32)*(7/12)*20%</f>
        <v>342.52855</v>
      </c>
      <c r="K34" s="151"/>
      <c r="L34" s="151"/>
    </row>
    <row r="35" spans="2:12">
      <c r="B35" s="32" t="s">
        <v>27</v>
      </c>
      <c r="C35" s="124" t="s">
        <v>36</v>
      </c>
      <c r="D35" s="124"/>
      <c r="E35" s="124"/>
      <c r="F35" s="124"/>
      <c r="G35" s="124"/>
      <c r="H35" s="124"/>
      <c r="I35" s="124"/>
      <c r="J35" s="151">
        <f>($J$31+$J$32)*8.33%*1.2</f>
        <v>293.47846163999998</v>
      </c>
      <c r="K35" s="151"/>
      <c r="L35" s="151"/>
    </row>
    <row r="36" spans="2:12">
      <c r="B36" s="32" t="s">
        <v>28</v>
      </c>
      <c r="C36" s="124" t="s">
        <v>49</v>
      </c>
      <c r="D36" s="124"/>
      <c r="E36" s="124"/>
      <c r="F36" s="124"/>
      <c r="G36" s="124"/>
      <c r="H36" s="124"/>
      <c r="I36" s="124"/>
      <c r="J36" s="151"/>
      <c r="K36" s="151"/>
      <c r="L36" s="151"/>
    </row>
    <row r="37" spans="2:12">
      <c r="B37" s="32"/>
      <c r="C37" s="104" t="s">
        <v>10</v>
      </c>
      <c r="D37" s="104"/>
      <c r="E37" s="104"/>
      <c r="F37" s="104"/>
      <c r="G37" s="104"/>
      <c r="H37" s="104"/>
      <c r="I37" s="104"/>
      <c r="J37" s="105">
        <f>SUM(J31:L35)</f>
        <v>3571.96601164</v>
      </c>
      <c r="K37" s="105"/>
      <c r="L37" s="105"/>
    </row>
    <row r="38" spans="2:12">
      <c r="B38" s="20"/>
      <c r="C38" s="152"/>
      <c r="D38" s="152"/>
      <c r="E38" s="152"/>
      <c r="F38" s="152"/>
      <c r="G38" s="21"/>
      <c r="H38" s="20"/>
      <c r="I38" s="20"/>
      <c r="J38" s="20"/>
      <c r="K38" s="20"/>
      <c r="L38" s="20"/>
    </row>
    <row r="39" spans="2:12">
      <c r="B39" s="110" t="s">
        <v>38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</row>
    <row r="40" spans="2:12" ht="7.5" customHeight="1"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</row>
    <row r="41" spans="2:12">
      <c r="B41" s="111" t="s">
        <v>39</v>
      </c>
      <c r="C41" s="111"/>
      <c r="D41" s="111"/>
      <c r="E41" s="111"/>
      <c r="F41" s="111"/>
      <c r="G41" s="111"/>
      <c r="H41" s="111"/>
      <c r="I41" s="111"/>
      <c r="J41" s="111"/>
      <c r="K41" s="111"/>
      <c r="L41" s="111"/>
    </row>
    <row r="42" spans="2:12">
      <c r="B42" s="35" t="s">
        <v>40</v>
      </c>
      <c r="C42" s="125" t="s">
        <v>41</v>
      </c>
      <c r="D42" s="125"/>
      <c r="E42" s="125"/>
      <c r="F42" s="125"/>
      <c r="G42" s="125"/>
      <c r="H42" s="125"/>
      <c r="I42" s="125"/>
      <c r="J42" s="36" t="s">
        <v>112</v>
      </c>
      <c r="K42" s="112" t="s">
        <v>31</v>
      </c>
      <c r="L42" s="114"/>
    </row>
    <row r="43" spans="2:12">
      <c r="B43" s="37" t="s">
        <v>23</v>
      </c>
      <c r="C43" s="127" t="s">
        <v>72</v>
      </c>
      <c r="D43" s="127"/>
      <c r="E43" s="127"/>
      <c r="F43" s="127"/>
      <c r="G43" s="127"/>
      <c r="H43" s="127"/>
      <c r="I43" s="127"/>
      <c r="J43" s="23">
        <v>8.3299999999999999E-2</v>
      </c>
      <c r="K43" s="160">
        <f>$J$37*J43</f>
        <v>297.54476876961201</v>
      </c>
      <c r="L43" s="160"/>
    </row>
    <row r="44" spans="2:12">
      <c r="B44" s="37" t="s">
        <v>24</v>
      </c>
      <c r="C44" s="127" t="s">
        <v>80</v>
      </c>
      <c r="D44" s="127"/>
      <c r="E44" s="127"/>
      <c r="F44" s="127"/>
      <c r="G44" s="127"/>
      <c r="H44" s="127"/>
      <c r="I44" s="127"/>
      <c r="J44" s="23">
        <v>0.121</v>
      </c>
      <c r="K44" s="160">
        <f>$J$37*J44</f>
        <v>432.20788740844</v>
      </c>
      <c r="L44" s="160"/>
    </row>
    <row r="45" spans="2:12" ht="12.75" customHeight="1">
      <c r="B45" s="125" t="s">
        <v>10</v>
      </c>
      <c r="C45" s="125"/>
      <c r="D45" s="125"/>
      <c r="E45" s="125"/>
      <c r="F45" s="125"/>
      <c r="G45" s="125"/>
      <c r="H45" s="125"/>
      <c r="I45" s="125"/>
      <c r="J45" s="38">
        <f>SUM(J43:J44)</f>
        <v>0.20429999999999998</v>
      </c>
      <c r="K45" s="159">
        <f>K43+K44</f>
        <v>729.75265617805201</v>
      </c>
      <c r="L45" s="159"/>
    </row>
    <row r="46" spans="2:12" ht="12.75" customHeight="1"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</row>
    <row r="47" spans="2:12" ht="28.5" customHeight="1">
      <c r="B47" s="157" t="s">
        <v>70</v>
      </c>
      <c r="C47" s="157"/>
      <c r="D47" s="157"/>
      <c r="E47" s="157"/>
      <c r="F47" s="157"/>
      <c r="G47" s="157"/>
      <c r="H47" s="157"/>
      <c r="I47" s="157"/>
      <c r="J47" s="157"/>
      <c r="K47" s="157"/>
      <c r="L47" s="157"/>
    </row>
    <row r="48" spans="2:12">
      <c r="B48" s="40" t="s">
        <v>42</v>
      </c>
      <c r="C48" s="158" t="s">
        <v>43</v>
      </c>
      <c r="D48" s="158"/>
      <c r="E48" s="158"/>
      <c r="F48" s="158"/>
      <c r="G48" s="158"/>
      <c r="H48" s="158"/>
      <c r="I48" s="158"/>
      <c r="J48" s="36" t="s">
        <v>112</v>
      </c>
      <c r="K48" s="112" t="s">
        <v>31</v>
      </c>
      <c r="L48" s="114"/>
    </row>
    <row r="49" spans="2:12">
      <c r="B49" s="40" t="s">
        <v>23</v>
      </c>
      <c r="C49" s="127" t="s">
        <v>7</v>
      </c>
      <c r="D49" s="127"/>
      <c r="E49" s="127"/>
      <c r="F49" s="127"/>
      <c r="G49" s="127"/>
      <c r="H49" s="127"/>
      <c r="I49" s="127"/>
      <c r="J49" s="8">
        <v>0.2</v>
      </c>
      <c r="K49" s="161">
        <f t="shared" ref="K49:K56" si="0">ROUND(($J$37+$K$45)*J49,2)</f>
        <v>860.34</v>
      </c>
      <c r="L49" s="161"/>
    </row>
    <row r="50" spans="2:12">
      <c r="B50" s="40" t="s">
        <v>24</v>
      </c>
      <c r="C50" s="127" t="s">
        <v>76</v>
      </c>
      <c r="D50" s="127"/>
      <c r="E50" s="127"/>
      <c r="F50" s="127"/>
      <c r="G50" s="127"/>
      <c r="H50" s="127"/>
      <c r="I50" s="127"/>
      <c r="J50" s="8">
        <v>2.5000000000000001E-2</v>
      </c>
      <c r="K50" s="161">
        <f t="shared" si="0"/>
        <v>107.54</v>
      </c>
      <c r="L50" s="161"/>
    </row>
    <row r="51" spans="2:12">
      <c r="B51" s="40" t="s">
        <v>25</v>
      </c>
      <c r="C51" s="127" t="s">
        <v>44</v>
      </c>
      <c r="D51" s="127"/>
      <c r="E51" s="127"/>
      <c r="F51" s="127"/>
      <c r="G51" s="127"/>
      <c r="H51" s="127"/>
      <c r="I51" s="127"/>
      <c r="J51" s="8">
        <v>0.03</v>
      </c>
      <c r="K51" s="161">
        <f t="shared" si="0"/>
        <v>129.05000000000001</v>
      </c>
      <c r="L51" s="161"/>
    </row>
    <row r="52" spans="2:12">
      <c r="B52" s="40" t="s">
        <v>26</v>
      </c>
      <c r="C52" s="127" t="s">
        <v>77</v>
      </c>
      <c r="D52" s="127"/>
      <c r="E52" s="127"/>
      <c r="F52" s="127"/>
      <c r="G52" s="127"/>
      <c r="H52" s="127"/>
      <c r="I52" s="127"/>
      <c r="J52" s="8">
        <v>1.4999999999999999E-2</v>
      </c>
      <c r="K52" s="161">
        <f t="shared" si="0"/>
        <v>64.53</v>
      </c>
      <c r="L52" s="161"/>
    </row>
    <row r="53" spans="2:12">
      <c r="B53" s="40" t="s">
        <v>27</v>
      </c>
      <c r="C53" s="127" t="s">
        <v>78</v>
      </c>
      <c r="D53" s="127"/>
      <c r="E53" s="127"/>
      <c r="F53" s="127"/>
      <c r="G53" s="127"/>
      <c r="H53" s="127"/>
      <c r="I53" s="127"/>
      <c r="J53" s="8">
        <v>0.01</v>
      </c>
      <c r="K53" s="161">
        <f t="shared" si="0"/>
        <v>43.02</v>
      </c>
      <c r="L53" s="161"/>
    </row>
    <row r="54" spans="2:12">
      <c r="B54" s="40" t="s">
        <v>28</v>
      </c>
      <c r="C54" s="127" t="s">
        <v>79</v>
      </c>
      <c r="D54" s="127"/>
      <c r="E54" s="127"/>
      <c r="F54" s="127"/>
      <c r="G54" s="127"/>
      <c r="H54" s="127"/>
      <c r="I54" s="127"/>
      <c r="J54" s="8">
        <v>6.0000000000000001E-3</v>
      </c>
      <c r="K54" s="161">
        <f t="shared" si="0"/>
        <v>25.81</v>
      </c>
      <c r="L54" s="161"/>
    </row>
    <row r="55" spans="2:12">
      <c r="B55" s="40" t="s">
        <v>29</v>
      </c>
      <c r="C55" s="127" t="s">
        <v>8</v>
      </c>
      <c r="D55" s="127"/>
      <c r="E55" s="127"/>
      <c r="F55" s="127"/>
      <c r="G55" s="127"/>
      <c r="H55" s="127"/>
      <c r="I55" s="127"/>
      <c r="J55" s="8">
        <v>2E-3</v>
      </c>
      <c r="K55" s="161">
        <f t="shared" si="0"/>
        <v>8.6</v>
      </c>
      <c r="L55" s="161"/>
    </row>
    <row r="56" spans="2:12">
      <c r="B56" s="40" t="s">
        <v>45</v>
      </c>
      <c r="C56" s="127" t="s">
        <v>9</v>
      </c>
      <c r="D56" s="127"/>
      <c r="E56" s="127"/>
      <c r="F56" s="127"/>
      <c r="G56" s="127"/>
      <c r="H56" s="127"/>
      <c r="I56" s="127"/>
      <c r="J56" s="8">
        <v>0.08</v>
      </c>
      <c r="K56" s="161">
        <f t="shared" si="0"/>
        <v>344.14</v>
      </c>
      <c r="L56" s="161"/>
    </row>
    <row r="57" spans="2:12">
      <c r="B57" s="41"/>
      <c r="C57" s="125" t="s">
        <v>10</v>
      </c>
      <c r="D57" s="125"/>
      <c r="E57" s="125"/>
      <c r="F57" s="125"/>
      <c r="G57" s="125"/>
      <c r="H57" s="125"/>
      <c r="I57" s="125"/>
      <c r="J57" s="42">
        <f>SUM(J49:J56)</f>
        <v>0.36800000000000005</v>
      </c>
      <c r="K57" s="162">
        <f>SUM(K49:L56)</f>
        <v>1583.0299999999997</v>
      </c>
      <c r="L57" s="162"/>
    </row>
    <row r="58" spans="2:12">
      <c r="B58" s="5"/>
      <c r="C58" s="164" t="s">
        <v>75</v>
      </c>
      <c r="D58" s="164"/>
      <c r="E58" s="164"/>
      <c r="F58" s="164"/>
      <c r="G58" s="164"/>
      <c r="H58" s="164"/>
      <c r="I58" s="164"/>
      <c r="J58" s="5"/>
      <c r="K58" s="5"/>
      <c r="L58" s="5"/>
    </row>
    <row r="59" spans="2:12" ht="3.75" customHeight="1">
      <c r="B59" s="5"/>
      <c r="C59" s="3"/>
      <c r="D59" s="3"/>
      <c r="E59" s="3"/>
      <c r="F59" s="3"/>
      <c r="G59" s="25"/>
      <c r="H59" s="5"/>
      <c r="I59" s="5"/>
      <c r="J59" s="5"/>
      <c r="K59" s="5"/>
      <c r="L59" s="5"/>
    </row>
    <row r="60" spans="2:12">
      <c r="B60" s="165" t="s">
        <v>46</v>
      </c>
      <c r="C60" s="165"/>
      <c r="D60" s="165"/>
      <c r="E60" s="165"/>
      <c r="F60" s="165"/>
      <c r="G60" s="166"/>
      <c r="H60" s="166"/>
      <c r="I60" s="166"/>
      <c r="J60" s="166"/>
      <c r="K60" s="166"/>
      <c r="L60" s="166"/>
    </row>
    <row r="61" spans="2:12">
      <c r="B61" s="40" t="s">
        <v>47</v>
      </c>
      <c r="C61" s="158" t="s">
        <v>4</v>
      </c>
      <c r="D61" s="158"/>
      <c r="E61" s="158"/>
      <c r="F61" s="158"/>
      <c r="G61" s="158"/>
      <c r="H61" s="158"/>
      <c r="I61" s="158"/>
      <c r="J61" s="158" t="s">
        <v>31</v>
      </c>
      <c r="K61" s="158"/>
      <c r="L61" s="158"/>
    </row>
    <row r="62" spans="2:12">
      <c r="B62" s="40" t="s">
        <v>23</v>
      </c>
      <c r="C62" s="167" t="s">
        <v>5</v>
      </c>
      <c r="D62" s="167"/>
      <c r="E62" s="167"/>
      <c r="F62" s="167"/>
      <c r="G62" s="167"/>
      <c r="H62" s="167"/>
      <c r="I62" s="167"/>
      <c r="J62" s="168">
        <f>($J$24*$J$23*2)-($J$20*6%*50%)</f>
        <v>97.247100000000003</v>
      </c>
      <c r="K62" s="168"/>
      <c r="L62" s="168"/>
    </row>
    <row r="63" spans="2:12">
      <c r="B63" s="40" t="s">
        <v>24</v>
      </c>
      <c r="C63" s="173" t="s">
        <v>48</v>
      </c>
      <c r="D63" s="173"/>
      <c r="E63" s="173"/>
      <c r="F63" s="173"/>
      <c r="G63" s="173"/>
      <c r="H63" s="173"/>
      <c r="I63" s="173"/>
      <c r="J63" s="153">
        <f>($J$23*$J$25)-($J$23*$J$25*2%)</f>
        <v>577.56299999999999</v>
      </c>
      <c r="K63" s="153"/>
      <c r="L63" s="153"/>
    </row>
    <row r="64" spans="2:12">
      <c r="B64" s="40" t="s">
        <v>25</v>
      </c>
      <c r="C64" s="173" t="s">
        <v>123</v>
      </c>
      <c r="D64" s="173"/>
      <c r="E64" s="173"/>
      <c r="F64" s="173"/>
      <c r="G64" s="173"/>
      <c r="H64" s="173"/>
      <c r="I64" s="173"/>
      <c r="J64" s="136">
        <v>140</v>
      </c>
      <c r="K64" s="136"/>
      <c r="L64" s="136"/>
    </row>
    <row r="65" spans="2:12">
      <c r="B65" s="40" t="s">
        <v>26</v>
      </c>
      <c r="C65" s="163" t="s">
        <v>124</v>
      </c>
      <c r="D65" s="163"/>
      <c r="E65" s="163"/>
      <c r="F65" s="163"/>
      <c r="G65" s="163"/>
      <c r="H65" s="163"/>
      <c r="I65" s="163"/>
      <c r="J65" s="153">
        <v>9</v>
      </c>
      <c r="K65" s="153"/>
      <c r="L65" s="153"/>
    </row>
    <row r="66" spans="2:12">
      <c r="B66" s="40" t="s">
        <v>27</v>
      </c>
      <c r="C66" s="163" t="s">
        <v>125</v>
      </c>
      <c r="D66" s="163"/>
      <c r="E66" s="163"/>
      <c r="F66" s="163"/>
      <c r="G66" s="163"/>
      <c r="H66" s="163"/>
      <c r="I66" s="163"/>
      <c r="J66" s="153">
        <v>14</v>
      </c>
      <c r="K66" s="153"/>
      <c r="L66" s="153"/>
    </row>
    <row r="67" spans="2:12">
      <c r="B67" s="51" t="s">
        <v>28</v>
      </c>
      <c r="C67" s="163" t="s">
        <v>127</v>
      </c>
      <c r="D67" s="163"/>
      <c r="E67" s="163"/>
      <c r="F67" s="163"/>
      <c r="G67" s="163"/>
      <c r="H67" s="163"/>
      <c r="I67" s="163"/>
      <c r="J67" s="153">
        <f>(($J$37/220)*$J$23)*1.5</f>
        <v>365.31470573590911</v>
      </c>
      <c r="K67" s="153"/>
      <c r="L67" s="153"/>
    </row>
    <row r="68" spans="2:12">
      <c r="B68" s="40" t="s">
        <v>29</v>
      </c>
      <c r="C68" s="122" t="s">
        <v>126</v>
      </c>
      <c r="D68" s="122"/>
      <c r="E68" s="122"/>
      <c r="F68" s="122"/>
      <c r="G68" s="122"/>
      <c r="H68" s="122"/>
      <c r="I68" s="122"/>
      <c r="J68" s="136"/>
      <c r="K68" s="136"/>
      <c r="L68" s="136"/>
    </row>
    <row r="69" spans="2:12">
      <c r="B69" s="158" t="s">
        <v>10</v>
      </c>
      <c r="C69" s="158"/>
      <c r="D69" s="158"/>
      <c r="E69" s="158"/>
      <c r="F69" s="158"/>
      <c r="G69" s="158"/>
      <c r="H69" s="158"/>
      <c r="I69" s="158"/>
      <c r="J69" s="106">
        <f>SUM(J62:L68)</f>
        <v>1203.1248057359091</v>
      </c>
      <c r="K69" s="106"/>
      <c r="L69" s="106"/>
    </row>
    <row r="70" spans="2:12" ht="11.25" customHeight="1">
      <c r="B70" s="5"/>
      <c r="C70" s="3"/>
      <c r="D70" s="3"/>
      <c r="E70" s="3"/>
      <c r="F70" s="3"/>
      <c r="G70" s="25"/>
      <c r="H70" s="5"/>
      <c r="I70" s="5"/>
      <c r="J70" s="5"/>
      <c r="K70" s="5"/>
      <c r="L70" s="5"/>
    </row>
    <row r="71" spans="2:12">
      <c r="B71" s="165" t="s">
        <v>50</v>
      </c>
      <c r="C71" s="165"/>
      <c r="D71" s="165"/>
      <c r="E71" s="165"/>
      <c r="F71" s="165"/>
      <c r="G71" s="165"/>
      <c r="H71" s="165"/>
      <c r="I71" s="165"/>
      <c r="J71" s="165"/>
      <c r="K71" s="165"/>
      <c r="L71" s="165"/>
    </row>
    <row r="72" spans="2:12" ht="24" customHeight="1">
      <c r="B72" s="40">
        <v>2</v>
      </c>
      <c r="C72" s="183" t="s">
        <v>53</v>
      </c>
      <c r="D72" s="183"/>
      <c r="E72" s="183"/>
      <c r="F72" s="183"/>
      <c r="G72" s="183"/>
      <c r="H72" s="183"/>
      <c r="I72" s="183"/>
      <c r="J72" s="158" t="s">
        <v>31</v>
      </c>
      <c r="K72" s="158"/>
      <c r="L72" s="158"/>
    </row>
    <row r="73" spans="2:12">
      <c r="B73" s="40" t="s">
        <v>51</v>
      </c>
      <c r="C73" s="169" t="s">
        <v>41</v>
      </c>
      <c r="D73" s="169"/>
      <c r="E73" s="169"/>
      <c r="F73" s="169"/>
      <c r="G73" s="169"/>
      <c r="H73" s="169"/>
      <c r="I73" s="169"/>
      <c r="J73" s="170">
        <f>$K$45</f>
        <v>729.75265617805201</v>
      </c>
      <c r="K73" s="171"/>
      <c r="L73" s="172"/>
    </row>
    <row r="74" spans="2:12">
      <c r="B74" s="40" t="s">
        <v>52</v>
      </c>
      <c r="C74" s="176" t="s">
        <v>43</v>
      </c>
      <c r="D74" s="176"/>
      <c r="E74" s="176"/>
      <c r="F74" s="176"/>
      <c r="G74" s="176"/>
      <c r="H74" s="176"/>
      <c r="I74" s="176"/>
      <c r="J74" s="170">
        <f>$K$57</f>
        <v>1583.0299999999997</v>
      </c>
      <c r="K74" s="171"/>
      <c r="L74" s="172"/>
    </row>
    <row r="75" spans="2:12">
      <c r="B75" s="40" t="s">
        <v>47</v>
      </c>
      <c r="C75" s="176" t="s">
        <v>4</v>
      </c>
      <c r="D75" s="176"/>
      <c r="E75" s="176"/>
      <c r="F75" s="176"/>
      <c r="G75" s="176"/>
      <c r="H75" s="176"/>
      <c r="I75" s="176"/>
      <c r="J75" s="177">
        <f>$J$69</f>
        <v>1203.1248057359091</v>
      </c>
      <c r="K75" s="171"/>
      <c r="L75" s="172"/>
    </row>
    <row r="76" spans="2:12">
      <c r="B76" s="178" t="s">
        <v>10</v>
      </c>
      <c r="C76" s="178"/>
      <c r="D76" s="178"/>
      <c r="E76" s="178"/>
      <c r="F76" s="178"/>
      <c r="G76" s="178"/>
      <c r="H76" s="178"/>
      <c r="I76" s="178"/>
      <c r="J76" s="106">
        <f>SUM(J73:L75)</f>
        <v>3515.907461913961</v>
      </c>
      <c r="K76" s="106"/>
      <c r="L76" s="106"/>
    </row>
    <row r="77" spans="2:12" ht="27" customHeight="1">
      <c r="B77" s="5"/>
      <c r="C77" s="3"/>
      <c r="D77" s="3"/>
      <c r="E77" s="3"/>
      <c r="F77" s="3"/>
      <c r="G77" s="26"/>
      <c r="H77" s="27"/>
      <c r="I77" s="27"/>
      <c r="J77" s="5"/>
      <c r="K77" s="5"/>
      <c r="L77" s="5"/>
    </row>
    <row r="78" spans="2:12" ht="12" customHeight="1">
      <c r="B78" s="200" t="s">
        <v>54</v>
      </c>
      <c r="C78" s="200"/>
      <c r="D78" s="200"/>
      <c r="E78" s="200"/>
      <c r="F78" s="200"/>
      <c r="G78" s="200"/>
      <c r="H78" s="200"/>
      <c r="I78" s="200"/>
      <c r="J78" s="200"/>
      <c r="K78" s="200"/>
      <c r="L78" s="200"/>
    </row>
    <row r="79" spans="2:12" ht="2.25" customHeight="1">
      <c r="B79" s="5"/>
      <c r="C79" s="3"/>
      <c r="D79" s="3"/>
      <c r="E79" s="3"/>
      <c r="F79" s="3"/>
      <c r="G79" s="26"/>
      <c r="H79" s="27"/>
      <c r="I79" s="27"/>
      <c r="J79" s="5"/>
      <c r="K79" s="5"/>
      <c r="L79" s="5"/>
    </row>
    <row r="80" spans="2:12">
      <c r="B80" s="40">
        <v>3</v>
      </c>
      <c r="C80" s="183" t="s">
        <v>11</v>
      </c>
      <c r="D80" s="183"/>
      <c r="E80" s="183"/>
      <c r="F80" s="183"/>
      <c r="G80" s="183"/>
      <c r="H80" s="183"/>
      <c r="I80" s="183"/>
      <c r="J80" s="36" t="s">
        <v>112</v>
      </c>
      <c r="K80" s="183" t="s">
        <v>3</v>
      </c>
      <c r="L80" s="183"/>
    </row>
    <row r="81" spans="2:14">
      <c r="B81" s="40" t="s">
        <v>23</v>
      </c>
      <c r="C81" s="127" t="s">
        <v>12</v>
      </c>
      <c r="D81" s="127"/>
      <c r="E81" s="127"/>
      <c r="F81" s="127"/>
      <c r="G81" s="127"/>
      <c r="H81" s="127"/>
      <c r="I81" s="127"/>
      <c r="J81" s="48">
        <v>4.5999999999999999E-3</v>
      </c>
      <c r="K81" s="184">
        <f t="shared" ref="K81:K86" si="1">($J$37)*J81</f>
        <v>16.431043653543998</v>
      </c>
      <c r="L81" s="184"/>
      <c r="N81" s="9"/>
    </row>
    <row r="82" spans="2:14">
      <c r="B82" s="40" t="s">
        <v>24</v>
      </c>
      <c r="C82" s="127" t="s">
        <v>16</v>
      </c>
      <c r="D82" s="127"/>
      <c r="E82" s="127"/>
      <c r="F82" s="127"/>
      <c r="G82" s="127"/>
      <c r="H82" s="127"/>
      <c r="I82" s="127"/>
      <c r="J82" s="48">
        <v>2.9999999999999997E-4</v>
      </c>
      <c r="K82" s="184">
        <f t="shared" si="1"/>
        <v>1.0715898034919999</v>
      </c>
      <c r="L82" s="184"/>
      <c r="N82" s="10"/>
    </row>
    <row r="83" spans="2:14" ht="27.75" customHeight="1">
      <c r="B83" s="40" t="s">
        <v>25</v>
      </c>
      <c r="C83" s="127" t="s">
        <v>81</v>
      </c>
      <c r="D83" s="127"/>
      <c r="E83" s="127"/>
      <c r="F83" s="127"/>
      <c r="G83" s="127"/>
      <c r="H83" s="127"/>
      <c r="I83" s="127"/>
      <c r="J83" s="48">
        <v>3.5000000000000003E-2</v>
      </c>
      <c r="K83" s="184">
        <f t="shared" si="1"/>
        <v>125.01881040740001</v>
      </c>
      <c r="L83" s="184"/>
      <c r="N83" s="10"/>
    </row>
    <row r="84" spans="2:14">
      <c r="B84" s="40" t="s">
        <v>26</v>
      </c>
      <c r="C84" s="127" t="s">
        <v>13</v>
      </c>
      <c r="D84" s="127"/>
      <c r="E84" s="127"/>
      <c r="F84" s="127"/>
      <c r="G84" s="127"/>
      <c r="H84" s="127"/>
      <c r="I84" s="127"/>
      <c r="J84" s="48">
        <v>1.9400000000000001E-2</v>
      </c>
      <c r="K84" s="184">
        <f t="shared" si="1"/>
        <v>69.296140625816008</v>
      </c>
      <c r="L84" s="184"/>
      <c r="N84" s="9"/>
    </row>
    <row r="85" spans="2:14" ht="25.5" customHeight="1">
      <c r="B85" s="40" t="s">
        <v>27</v>
      </c>
      <c r="C85" s="127" t="s">
        <v>86</v>
      </c>
      <c r="D85" s="127"/>
      <c r="E85" s="127"/>
      <c r="F85" s="127"/>
      <c r="G85" s="127"/>
      <c r="H85" s="127"/>
      <c r="I85" s="127"/>
      <c r="J85" s="48">
        <v>7.1000000000000004E-3</v>
      </c>
      <c r="K85" s="184">
        <f t="shared" si="1"/>
        <v>25.360958682644</v>
      </c>
      <c r="L85" s="184"/>
    </row>
    <row r="86" spans="2:14" ht="29.25" customHeight="1">
      <c r="B86" s="40" t="s">
        <v>28</v>
      </c>
      <c r="C86" s="127" t="s">
        <v>82</v>
      </c>
      <c r="D86" s="127"/>
      <c r="E86" s="127"/>
      <c r="F86" s="127"/>
      <c r="G86" s="127"/>
      <c r="H86" s="127"/>
      <c r="I86" s="127"/>
      <c r="J86" s="48">
        <v>2.4000000000000001E-4</v>
      </c>
      <c r="K86" s="184">
        <f t="shared" si="1"/>
        <v>0.85727184279360003</v>
      </c>
      <c r="L86" s="184"/>
    </row>
    <row r="87" spans="2:14">
      <c r="B87" s="125" t="s">
        <v>10</v>
      </c>
      <c r="C87" s="125"/>
      <c r="D87" s="125"/>
      <c r="E87" s="125"/>
      <c r="F87" s="125"/>
      <c r="G87" s="125"/>
      <c r="H87" s="125"/>
      <c r="I87" s="125"/>
      <c r="J87" s="49">
        <f>SUM(J81:J86)</f>
        <v>6.6640000000000005E-2</v>
      </c>
      <c r="K87" s="162">
        <f>SUM(K81:L86)</f>
        <v>238.03581501568962</v>
      </c>
      <c r="L87" s="162"/>
    </row>
    <row r="88" spans="2:14" ht="22.5" customHeight="1">
      <c r="B88" s="5"/>
      <c r="C88" s="3"/>
      <c r="D88" s="3"/>
      <c r="E88" s="3"/>
      <c r="F88" s="3"/>
      <c r="G88" s="25"/>
      <c r="H88" s="5"/>
      <c r="I88" s="5"/>
      <c r="J88" s="5"/>
      <c r="K88" s="5"/>
      <c r="L88" s="5"/>
    </row>
    <row r="89" spans="2:14">
      <c r="B89" s="200" t="s">
        <v>55</v>
      </c>
      <c r="C89" s="200"/>
      <c r="D89" s="200"/>
      <c r="E89" s="200"/>
      <c r="F89" s="200"/>
      <c r="G89" s="200"/>
      <c r="H89" s="200"/>
      <c r="I89" s="200"/>
      <c r="J89" s="200"/>
      <c r="K89" s="200"/>
      <c r="L89" s="200"/>
    </row>
    <row r="90" spans="2:14" ht="3" customHeight="1">
      <c r="B90" s="5"/>
      <c r="C90" s="3"/>
      <c r="D90" s="3"/>
      <c r="E90" s="3"/>
      <c r="F90" s="3"/>
      <c r="G90" s="25"/>
      <c r="H90" s="5"/>
      <c r="I90" s="5"/>
      <c r="J90" s="5"/>
      <c r="K90" s="5"/>
      <c r="L90" s="5"/>
    </row>
    <row r="91" spans="2:14">
      <c r="B91" s="180" t="s">
        <v>56</v>
      </c>
      <c r="C91" s="180"/>
      <c r="D91" s="180"/>
      <c r="E91" s="180"/>
      <c r="F91" s="180"/>
      <c r="G91" s="180"/>
      <c r="H91" s="180"/>
      <c r="I91" s="180"/>
      <c r="J91" s="180"/>
      <c r="K91" s="180"/>
      <c r="L91" s="180"/>
    </row>
    <row r="92" spans="2:14" ht="12.75" customHeight="1">
      <c r="B92" s="43" t="s">
        <v>57</v>
      </c>
      <c r="C92" s="179" t="s">
        <v>87</v>
      </c>
      <c r="D92" s="179"/>
      <c r="E92" s="179"/>
      <c r="F92" s="179"/>
      <c r="G92" s="179"/>
      <c r="H92" s="179"/>
      <c r="I92" s="179"/>
      <c r="J92" s="36" t="s">
        <v>73</v>
      </c>
      <c r="K92" s="201" t="s">
        <v>31</v>
      </c>
      <c r="L92" s="202"/>
    </row>
    <row r="93" spans="2:14">
      <c r="B93" s="44" t="s">
        <v>23</v>
      </c>
      <c r="C93" s="116" t="s">
        <v>88</v>
      </c>
      <c r="D93" s="116"/>
      <c r="E93" s="116"/>
      <c r="F93" s="116"/>
      <c r="G93" s="116"/>
      <c r="H93" s="116"/>
      <c r="I93" s="116"/>
      <c r="J93" s="28">
        <v>1.7000000000000001E-2</v>
      </c>
      <c r="K93" s="133">
        <f>$J$37*J93</f>
        <v>60.723422197880005</v>
      </c>
      <c r="L93" s="134"/>
    </row>
    <row r="94" spans="2:14" ht="12.75" customHeight="1">
      <c r="B94" s="43" t="s">
        <v>24</v>
      </c>
      <c r="C94" s="116" t="s">
        <v>89</v>
      </c>
      <c r="D94" s="116"/>
      <c r="E94" s="116"/>
      <c r="F94" s="116"/>
      <c r="G94" s="116"/>
      <c r="H94" s="116"/>
      <c r="I94" s="116"/>
      <c r="J94" s="28">
        <v>1.6299999999999999E-2</v>
      </c>
      <c r="K94" s="133">
        <f t="shared" ref="K94:K99" si="2">$J$37*J94</f>
        <v>58.223045989731993</v>
      </c>
      <c r="L94" s="134"/>
    </row>
    <row r="95" spans="2:14" ht="12.75" customHeight="1">
      <c r="B95" s="43" t="s">
        <v>25</v>
      </c>
      <c r="C95" s="116" t="s">
        <v>90</v>
      </c>
      <c r="D95" s="116"/>
      <c r="E95" s="116"/>
      <c r="F95" s="116"/>
      <c r="G95" s="116"/>
      <c r="H95" s="116"/>
      <c r="I95" s="116"/>
      <c r="J95" s="28">
        <v>2.0000000000000001E-4</v>
      </c>
      <c r="K95" s="133">
        <f t="shared" si="2"/>
        <v>0.71439320232800008</v>
      </c>
      <c r="L95" s="134"/>
    </row>
    <row r="96" spans="2:14">
      <c r="B96" s="43" t="s">
        <v>26</v>
      </c>
      <c r="C96" s="116" t="s">
        <v>91</v>
      </c>
      <c r="D96" s="116"/>
      <c r="E96" s="116"/>
      <c r="F96" s="116"/>
      <c r="G96" s="116"/>
      <c r="H96" s="116"/>
      <c r="I96" s="116"/>
      <c r="J96" s="28">
        <v>3.3E-3</v>
      </c>
      <c r="K96" s="133">
        <f t="shared" si="2"/>
        <v>11.787487838412</v>
      </c>
      <c r="L96" s="134"/>
    </row>
    <row r="97" spans="2:12" ht="12.75" customHeight="1">
      <c r="B97" s="43" t="s">
        <v>27</v>
      </c>
      <c r="C97" s="116" t="s">
        <v>92</v>
      </c>
      <c r="D97" s="116"/>
      <c r="E97" s="116"/>
      <c r="F97" s="116"/>
      <c r="G97" s="116"/>
      <c r="H97" s="116"/>
      <c r="I97" s="116"/>
      <c r="J97" s="29">
        <v>5.5000000000000003E-4</v>
      </c>
      <c r="K97" s="133">
        <f t="shared" si="2"/>
        <v>1.9645813064020001</v>
      </c>
      <c r="L97" s="134"/>
    </row>
    <row r="98" spans="2:12" ht="12.75" customHeight="1">
      <c r="B98" s="43" t="s">
        <v>28</v>
      </c>
      <c r="C98" s="116" t="s">
        <v>83</v>
      </c>
      <c r="D98" s="116"/>
      <c r="E98" s="116"/>
      <c r="F98" s="116"/>
      <c r="G98" s="116"/>
      <c r="H98" s="116"/>
      <c r="I98" s="116"/>
      <c r="J98" s="28">
        <v>1.3899999999999999E-2</v>
      </c>
      <c r="K98" s="133">
        <f t="shared" si="2"/>
        <v>49.650327561795997</v>
      </c>
      <c r="L98" s="134"/>
    </row>
    <row r="99" spans="2:12">
      <c r="B99" s="43" t="s">
        <v>29</v>
      </c>
      <c r="C99" s="116" t="s">
        <v>93</v>
      </c>
      <c r="D99" s="116"/>
      <c r="E99" s="116"/>
      <c r="F99" s="116"/>
      <c r="G99" s="116"/>
      <c r="H99" s="116"/>
      <c r="I99" s="116"/>
      <c r="J99" s="28">
        <v>0</v>
      </c>
      <c r="K99" s="133">
        <f t="shared" si="2"/>
        <v>0</v>
      </c>
      <c r="L99" s="134"/>
    </row>
    <row r="100" spans="2:12">
      <c r="B100" s="43"/>
      <c r="C100" s="187" t="s">
        <v>10</v>
      </c>
      <c r="D100" s="188"/>
      <c r="E100" s="188"/>
      <c r="F100" s="188"/>
      <c r="G100" s="188"/>
      <c r="H100" s="188"/>
      <c r="I100" s="189"/>
      <c r="J100" s="15">
        <f>SUM(J93:J99)</f>
        <v>5.124999999999999E-2</v>
      </c>
      <c r="K100" s="174">
        <f>SUM(K93:K99)</f>
        <v>183.06325809654999</v>
      </c>
      <c r="L100" s="175"/>
    </row>
    <row r="101" spans="2:12" ht="30" customHeight="1">
      <c r="B101" s="43" t="s">
        <v>45</v>
      </c>
      <c r="C101" s="130" t="s">
        <v>84</v>
      </c>
      <c r="D101" s="131"/>
      <c r="E101" s="131"/>
      <c r="F101" s="131"/>
      <c r="G101" s="131"/>
      <c r="H101" s="131"/>
      <c r="I101" s="132"/>
      <c r="J101" s="28">
        <f>$J$100*$J$57</f>
        <v>1.8859999999999998E-2</v>
      </c>
      <c r="K101" s="133">
        <f>$J$37*J101</f>
        <v>67.367278979530397</v>
      </c>
      <c r="L101" s="134"/>
    </row>
    <row r="102" spans="2:12">
      <c r="B102" s="125" t="s">
        <v>10</v>
      </c>
      <c r="C102" s="125"/>
      <c r="D102" s="125"/>
      <c r="E102" s="125"/>
      <c r="F102" s="125"/>
      <c r="G102" s="125"/>
      <c r="H102" s="125"/>
      <c r="I102" s="125"/>
      <c r="J102" s="45">
        <f>SUM(J100:J101)</f>
        <v>7.0109999999999992E-2</v>
      </c>
      <c r="K102" s="195">
        <f>SUM(K100:L101)</f>
        <v>250.43053707608038</v>
      </c>
      <c r="L102" s="196"/>
    </row>
    <row r="103" spans="2:12" ht="9" customHeight="1">
      <c r="B103" s="17"/>
      <c r="C103" s="17"/>
      <c r="D103" s="17"/>
      <c r="E103" s="17"/>
      <c r="F103" s="17"/>
      <c r="G103" s="17"/>
      <c r="H103" s="17"/>
      <c r="I103" s="17"/>
      <c r="J103" s="18"/>
      <c r="K103" s="19"/>
      <c r="L103" s="19"/>
    </row>
    <row r="104" spans="2:12">
      <c r="B104" s="181" t="s">
        <v>58</v>
      </c>
      <c r="C104" s="181"/>
      <c r="D104" s="181"/>
      <c r="E104" s="181"/>
      <c r="F104" s="181"/>
      <c r="G104" s="181"/>
      <c r="H104" s="181"/>
      <c r="I104" s="181"/>
      <c r="J104" s="181"/>
      <c r="K104" s="181"/>
      <c r="L104" s="181"/>
    </row>
    <row r="105" spans="2:12">
      <c r="B105" s="40" t="s">
        <v>59</v>
      </c>
      <c r="C105" s="183" t="s">
        <v>94</v>
      </c>
      <c r="D105" s="183"/>
      <c r="E105" s="183"/>
      <c r="F105" s="183"/>
      <c r="G105" s="183"/>
      <c r="H105" s="183"/>
      <c r="I105" s="183"/>
      <c r="J105" s="125" t="s">
        <v>31</v>
      </c>
      <c r="K105" s="125"/>
      <c r="L105" s="125"/>
    </row>
    <row r="106" spans="2:12">
      <c r="B106" s="46" t="s">
        <v>23</v>
      </c>
      <c r="C106" s="199" t="s">
        <v>95</v>
      </c>
      <c r="D106" s="199"/>
      <c r="E106" s="199"/>
      <c r="F106" s="199"/>
      <c r="G106" s="199"/>
      <c r="H106" s="199"/>
      <c r="I106" s="199"/>
      <c r="J106" s="156">
        <v>0</v>
      </c>
      <c r="K106" s="156"/>
      <c r="L106" s="156"/>
    </row>
    <row r="107" spans="2:12">
      <c r="B107" s="125" t="s">
        <v>10</v>
      </c>
      <c r="C107" s="125"/>
      <c r="D107" s="125"/>
      <c r="E107" s="125"/>
      <c r="F107" s="125"/>
      <c r="G107" s="125"/>
      <c r="H107" s="125"/>
      <c r="I107" s="125"/>
      <c r="J107" s="197">
        <f>J106</f>
        <v>0</v>
      </c>
      <c r="K107" s="197"/>
      <c r="L107" s="197"/>
    </row>
    <row r="108" spans="2:12" ht="21" customHeight="1">
      <c r="B108" s="6"/>
      <c r="C108" s="7"/>
      <c r="D108" s="6"/>
      <c r="E108" s="6"/>
      <c r="F108" s="6"/>
      <c r="G108" s="6"/>
      <c r="H108" s="6"/>
      <c r="I108" s="6"/>
      <c r="J108" s="6"/>
      <c r="K108" s="6"/>
      <c r="L108" s="6"/>
    </row>
    <row r="109" spans="2:12">
      <c r="B109" s="165" t="s">
        <v>60</v>
      </c>
      <c r="C109" s="165"/>
      <c r="D109" s="165"/>
      <c r="E109" s="165"/>
      <c r="F109" s="165"/>
      <c r="G109" s="165"/>
      <c r="H109" s="165"/>
      <c r="I109" s="165"/>
      <c r="J109" s="165"/>
      <c r="K109" s="165"/>
      <c r="L109" s="165"/>
    </row>
    <row r="110" spans="2:12" ht="25.5" customHeight="1">
      <c r="B110" s="40">
        <v>4</v>
      </c>
      <c r="C110" s="183" t="s">
        <v>96</v>
      </c>
      <c r="D110" s="183"/>
      <c r="E110" s="183"/>
      <c r="F110" s="183"/>
      <c r="G110" s="183"/>
      <c r="H110" s="183"/>
      <c r="I110" s="183"/>
      <c r="J110" s="158" t="s">
        <v>31</v>
      </c>
      <c r="K110" s="158"/>
      <c r="L110" s="158"/>
    </row>
    <row r="111" spans="2:12">
      <c r="B111" s="40" t="s">
        <v>57</v>
      </c>
      <c r="C111" s="116" t="s">
        <v>87</v>
      </c>
      <c r="D111" s="116"/>
      <c r="E111" s="116"/>
      <c r="F111" s="116"/>
      <c r="G111" s="116"/>
      <c r="H111" s="116"/>
      <c r="I111" s="116"/>
      <c r="J111" s="184">
        <f>K102</f>
        <v>250.43053707608038</v>
      </c>
      <c r="K111" s="184"/>
      <c r="L111" s="184"/>
    </row>
    <row r="112" spans="2:12">
      <c r="B112" s="40" t="s">
        <v>59</v>
      </c>
      <c r="C112" s="116" t="s">
        <v>94</v>
      </c>
      <c r="D112" s="116"/>
      <c r="E112" s="116"/>
      <c r="F112" s="116"/>
      <c r="G112" s="116"/>
      <c r="H112" s="116"/>
      <c r="I112" s="116"/>
      <c r="J112" s="156">
        <f>J107</f>
        <v>0</v>
      </c>
      <c r="K112" s="156"/>
      <c r="L112" s="156"/>
    </row>
    <row r="113" spans="2:12" ht="12.75" customHeight="1">
      <c r="B113" s="198" t="s">
        <v>10</v>
      </c>
      <c r="C113" s="198"/>
      <c r="D113" s="198"/>
      <c r="E113" s="198"/>
      <c r="F113" s="198"/>
      <c r="G113" s="198"/>
      <c r="H113" s="198"/>
      <c r="I113" s="198"/>
      <c r="J113" s="162">
        <f>J111+J112</f>
        <v>250.43053707608038</v>
      </c>
      <c r="K113" s="162"/>
      <c r="L113" s="162"/>
    </row>
    <row r="114" spans="2:12">
      <c r="B114" s="181"/>
      <c r="C114" s="181"/>
      <c r="D114" s="181"/>
      <c r="E114" s="181"/>
      <c r="F114" s="181"/>
      <c r="G114" s="181"/>
      <c r="H114" s="181"/>
      <c r="I114" s="181"/>
      <c r="J114" s="182"/>
      <c r="K114" s="182"/>
      <c r="L114" s="182"/>
    </row>
    <row r="115" spans="2:12">
      <c r="B115" s="115" t="s">
        <v>61</v>
      </c>
      <c r="C115" s="115"/>
      <c r="D115" s="115"/>
      <c r="E115" s="115"/>
      <c r="F115" s="115"/>
      <c r="G115" s="115"/>
      <c r="H115" s="115"/>
      <c r="I115" s="115"/>
      <c r="J115" s="115"/>
      <c r="K115" s="115"/>
      <c r="L115" s="115"/>
    </row>
    <row r="116" spans="2:12">
      <c r="B116" s="6"/>
      <c r="C116" s="7"/>
      <c r="D116" s="6"/>
      <c r="E116" s="6"/>
      <c r="F116" s="6"/>
      <c r="G116" s="6"/>
      <c r="H116" s="6"/>
      <c r="I116" s="6"/>
      <c r="J116" s="6"/>
      <c r="K116" s="6"/>
      <c r="L116" s="6"/>
    </row>
    <row r="117" spans="2:12">
      <c r="B117" s="40">
        <v>5</v>
      </c>
      <c r="C117" s="185" t="s">
        <v>6</v>
      </c>
      <c r="D117" s="185"/>
      <c r="E117" s="185"/>
      <c r="F117" s="185"/>
      <c r="G117" s="185"/>
      <c r="H117" s="185"/>
      <c r="I117" s="185"/>
      <c r="J117" s="114" t="s">
        <v>31</v>
      </c>
      <c r="K117" s="158"/>
      <c r="L117" s="158"/>
    </row>
    <row r="118" spans="2:12">
      <c r="B118" s="46" t="s">
        <v>23</v>
      </c>
      <c r="C118" s="116" t="s">
        <v>151</v>
      </c>
      <c r="D118" s="116"/>
      <c r="E118" s="116"/>
      <c r="F118" s="116"/>
      <c r="G118" s="116"/>
      <c r="H118" s="116"/>
      <c r="I118" s="116"/>
      <c r="J118" s="186">
        <f>UNIFORMES!E12</f>
        <v>61.813333333333333</v>
      </c>
      <c r="K118" s="155"/>
      <c r="L118" s="155"/>
    </row>
    <row r="119" spans="2:12">
      <c r="B119" s="50" t="s">
        <v>24</v>
      </c>
      <c r="C119" s="116" t="s">
        <v>179</v>
      </c>
      <c r="D119" s="116"/>
      <c r="E119" s="116"/>
      <c r="F119" s="116"/>
      <c r="G119" s="116"/>
      <c r="H119" s="116"/>
      <c r="I119" s="116"/>
      <c r="J119" s="186">
        <f>MATERIAL!F13</f>
        <v>125.42916666666669</v>
      </c>
      <c r="K119" s="155"/>
      <c r="L119" s="155"/>
    </row>
    <row r="120" spans="2:12">
      <c r="B120" s="50" t="s">
        <v>25</v>
      </c>
      <c r="C120" s="116" t="s">
        <v>181</v>
      </c>
      <c r="D120" s="116"/>
      <c r="E120" s="116"/>
      <c r="F120" s="116"/>
      <c r="G120" s="116"/>
      <c r="H120" s="116"/>
      <c r="I120" s="116"/>
      <c r="J120" s="186">
        <f>EQUIPAMENTOS!E12*80%/96</f>
        <v>11.496875000000001</v>
      </c>
      <c r="K120" s="155"/>
      <c r="L120" s="155"/>
    </row>
    <row r="121" spans="2:12">
      <c r="B121" s="50" t="s">
        <v>26</v>
      </c>
      <c r="C121" s="116" t="s">
        <v>182</v>
      </c>
      <c r="D121" s="116"/>
      <c r="E121" s="116"/>
      <c r="F121" s="116"/>
      <c r="G121" s="116"/>
      <c r="H121" s="116"/>
      <c r="I121" s="116"/>
      <c r="J121" s="186">
        <f>EQUIPAMENTOS!E12*0.5%</f>
        <v>6.8981250000000003</v>
      </c>
      <c r="K121" s="155"/>
      <c r="L121" s="155"/>
    </row>
    <row r="122" spans="2:12">
      <c r="B122" s="158" t="s">
        <v>37</v>
      </c>
      <c r="C122" s="158"/>
      <c r="D122" s="158"/>
      <c r="E122" s="158"/>
      <c r="F122" s="158"/>
      <c r="G122" s="158"/>
      <c r="H122" s="158"/>
      <c r="I122" s="158"/>
      <c r="J122" s="109">
        <f>SUM(J118:L121)</f>
        <v>205.63749999999999</v>
      </c>
      <c r="K122" s="106"/>
      <c r="L122" s="106"/>
    </row>
    <row r="123" spans="2:12">
      <c r="B123" s="6"/>
      <c r="C123" s="7"/>
      <c r="D123" s="6"/>
      <c r="E123" s="6"/>
      <c r="F123" s="6"/>
      <c r="G123" s="6"/>
      <c r="H123" s="6"/>
      <c r="I123" s="6"/>
      <c r="J123" s="6"/>
      <c r="K123" s="6"/>
      <c r="L123" s="6"/>
    </row>
    <row r="124" spans="2:12">
      <c r="B124" s="115" t="s">
        <v>62</v>
      </c>
      <c r="C124" s="115"/>
      <c r="D124" s="115"/>
      <c r="E124" s="115"/>
      <c r="F124" s="115"/>
      <c r="G124" s="115"/>
      <c r="H124" s="115"/>
      <c r="I124" s="115"/>
      <c r="J124" s="115"/>
      <c r="K124" s="115"/>
      <c r="L124" s="115"/>
    </row>
    <row r="125" spans="2:12">
      <c r="B125" s="6"/>
      <c r="C125" s="7"/>
      <c r="D125" s="6"/>
      <c r="E125" s="6"/>
      <c r="F125" s="6"/>
      <c r="G125" s="6"/>
      <c r="H125" s="6"/>
      <c r="I125" s="6"/>
      <c r="J125" s="6"/>
      <c r="K125" s="6"/>
      <c r="L125" s="6"/>
    </row>
    <row r="126" spans="2:12">
      <c r="B126" s="40">
        <v>6</v>
      </c>
      <c r="C126" s="190" t="s">
        <v>14</v>
      </c>
      <c r="D126" s="190"/>
      <c r="E126" s="190"/>
      <c r="F126" s="190"/>
      <c r="G126" s="190"/>
      <c r="H126" s="190"/>
      <c r="I126" s="190"/>
      <c r="J126" s="36" t="s">
        <v>112</v>
      </c>
      <c r="K126" s="143" t="s">
        <v>3</v>
      </c>
      <c r="L126" s="145"/>
    </row>
    <row r="127" spans="2:12" ht="12.75" customHeight="1">
      <c r="B127" s="46" t="s">
        <v>23</v>
      </c>
      <c r="C127" s="116" t="s">
        <v>63</v>
      </c>
      <c r="D127" s="116"/>
      <c r="E127" s="116"/>
      <c r="F127" s="116"/>
      <c r="G127" s="116"/>
      <c r="H127" s="116"/>
      <c r="I127" s="116"/>
      <c r="J127" s="11">
        <v>0.05</v>
      </c>
      <c r="K127" s="128">
        <f>$J$143*J127</f>
        <v>389.09886628228656</v>
      </c>
      <c r="L127" s="129"/>
    </row>
    <row r="128" spans="2:12">
      <c r="B128" s="46" t="s">
        <v>24</v>
      </c>
      <c r="C128" s="191" t="s">
        <v>64</v>
      </c>
      <c r="D128" s="191"/>
      <c r="E128" s="191"/>
      <c r="F128" s="191"/>
      <c r="G128" s="191"/>
      <c r="H128" s="191"/>
      <c r="I128" s="191"/>
      <c r="J128" s="12">
        <v>6.7900000000000002E-2</v>
      </c>
      <c r="K128" s="128">
        <f>($J$143+$K$127)*J128</f>
        <v>554.8160734319124</v>
      </c>
      <c r="L128" s="129"/>
    </row>
    <row r="129" spans="2:12">
      <c r="B129" s="46" t="s">
        <v>25</v>
      </c>
      <c r="C129" s="192" t="s">
        <v>65</v>
      </c>
      <c r="D129" s="193"/>
      <c r="E129" s="193"/>
      <c r="F129" s="193"/>
      <c r="G129" s="193"/>
      <c r="H129" s="193"/>
      <c r="I129" s="194"/>
      <c r="J129" s="13"/>
      <c r="K129" s="128"/>
      <c r="L129" s="129"/>
    </row>
    <row r="130" spans="2:12" ht="27.75" customHeight="1">
      <c r="B130" s="46"/>
      <c r="C130" s="116" t="s">
        <v>183</v>
      </c>
      <c r="D130" s="116"/>
      <c r="E130" s="116"/>
      <c r="F130" s="116"/>
      <c r="G130" s="116"/>
      <c r="H130" s="116"/>
      <c r="I130" s="116"/>
      <c r="J130" s="14">
        <v>9.2499999999999999E-2</v>
      </c>
      <c r="K130" s="170">
        <f>(($J$143+$K$127+$K$128)/(1-($J$130+$J$131+$J$132))*J130)</f>
        <v>941.27700821666883</v>
      </c>
      <c r="L130" s="129"/>
    </row>
    <row r="131" spans="2:12" ht="12.75" customHeight="1">
      <c r="B131" s="46"/>
      <c r="C131" s="116" t="s">
        <v>66</v>
      </c>
      <c r="D131" s="116"/>
      <c r="E131" s="116"/>
      <c r="F131" s="116"/>
      <c r="G131" s="116"/>
      <c r="H131" s="116"/>
      <c r="I131" s="116"/>
      <c r="J131" s="12">
        <v>0</v>
      </c>
      <c r="K131" s="170">
        <f>(($J$143+$K$127+$K$128)/(1-($J$130+$J$131+$J$132))*J131)</f>
        <v>0</v>
      </c>
      <c r="L131" s="129"/>
    </row>
    <row r="132" spans="2:12" ht="12.75" customHeight="1">
      <c r="B132" s="46"/>
      <c r="C132" s="116" t="s">
        <v>85</v>
      </c>
      <c r="D132" s="116"/>
      <c r="E132" s="116"/>
      <c r="F132" s="116"/>
      <c r="G132" s="116"/>
      <c r="H132" s="116"/>
      <c r="I132" s="116"/>
      <c r="J132" s="8">
        <v>0.05</v>
      </c>
      <c r="K132" s="170">
        <f>(($J$143+$K$127+$K$128)/(1-($J$130+$J$131+$J$132))*J132)</f>
        <v>508.79838281982103</v>
      </c>
      <c r="L132" s="129"/>
    </row>
    <row r="133" spans="2:12">
      <c r="B133" s="126" t="s">
        <v>10</v>
      </c>
      <c r="C133" s="126"/>
      <c r="D133" s="126"/>
      <c r="E133" s="126"/>
      <c r="F133" s="126"/>
      <c r="G133" s="126"/>
      <c r="H133" s="126"/>
      <c r="I133" s="126"/>
      <c r="J133" s="42">
        <f>SUM(J127:J132)</f>
        <v>0.26040000000000002</v>
      </c>
      <c r="K133" s="195">
        <f>SUM(K127:K132)</f>
        <v>2393.9903307506888</v>
      </c>
      <c r="L133" s="196"/>
    </row>
    <row r="134" spans="2:12">
      <c r="B134" s="6"/>
      <c r="C134" s="7"/>
      <c r="D134" s="6"/>
      <c r="E134" s="6"/>
      <c r="F134" s="6"/>
      <c r="G134" s="6"/>
      <c r="H134" s="6"/>
      <c r="I134" s="6"/>
      <c r="J134" s="6"/>
      <c r="K134" s="6"/>
      <c r="L134" s="6"/>
    </row>
    <row r="135" spans="2:12">
      <c r="B135" s="115" t="s">
        <v>113</v>
      </c>
      <c r="C135" s="115"/>
      <c r="D135" s="115"/>
      <c r="E135" s="115"/>
      <c r="F135" s="115"/>
      <c r="G135" s="115"/>
      <c r="H135" s="115"/>
      <c r="I135" s="115"/>
      <c r="J135" s="115"/>
      <c r="K135" s="115"/>
      <c r="L135" s="115"/>
    </row>
    <row r="136" spans="2:12">
      <c r="B136" s="6"/>
      <c r="C136" s="7"/>
      <c r="D136" s="6"/>
      <c r="E136" s="6"/>
      <c r="F136" s="6"/>
      <c r="G136" s="6"/>
      <c r="H136" s="30"/>
      <c r="I136" s="6"/>
      <c r="J136" s="6"/>
      <c r="K136" s="6"/>
      <c r="L136" s="6"/>
    </row>
    <row r="137" spans="2:12">
      <c r="B137" s="143" t="s">
        <v>15</v>
      </c>
      <c r="C137" s="144"/>
      <c r="D137" s="144"/>
      <c r="E137" s="144"/>
      <c r="F137" s="144"/>
      <c r="G137" s="144"/>
      <c r="H137" s="144"/>
      <c r="I137" s="145"/>
      <c r="J137" s="126" t="s">
        <v>31</v>
      </c>
      <c r="K137" s="126"/>
      <c r="L137" s="126"/>
    </row>
    <row r="138" spans="2:12">
      <c r="B138" s="46" t="s">
        <v>23</v>
      </c>
      <c r="C138" s="116" t="s">
        <v>30</v>
      </c>
      <c r="D138" s="116"/>
      <c r="E138" s="116"/>
      <c r="F138" s="116"/>
      <c r="G138" s="116"/>
      <c r="H138" s="116"/>
      <c r="I138" s="116"/>
      <c r="J138" s="161">
        <f>$J$37</f>
        <v>3571.96601164</v>
      </c>
      <c r="K138" s="161"/>
      <c r="L138" s="161"/>
    </row>
    <row r="139" spans="2:12">
      <c r="B139" s="46" t="s">
        <v>24</v>
      </c>
      <c r="C139" s="116" t="s">
        <v>38</v>
      </c>
      <c r="D139" s="116"/>
      <c r="E139" s="116"/>
      <c r="F139" s="116"/>
      <c r="G139" s="116"/>
      <c r="H139" s="116"/>
      <c r="I139" s="116"/>
      <c r="J139" s="161">
        <f>$J$76</f>
        <v>3515.907461913961</v>
      </c>
      <c r="K139" s="161"/>
      <c r="L139" s="161"/>
    </row>
    <row r="140" spans="2:12">
      <c r="B140" s="46" t="s">
        <v>25</v>
      </c>
      <c r="C140" s="116" t="s">
        <v>54</v>
      </c>
      <c r="D140" s="116"/>
      <c r="E140" s="116"/>
      <c r="F140" s="116"/>
      <c r="G140" s="116"/>
      <c r="H140" s="116"/>
      <c r="I140" s="116"/>
      <c r="J140" s="161">
        <f>$K$87</f>
        <v>238.03581501568962</v>
      </c>
      <c r="K140" s="161"/>
      <c r="L140" s="161"/>
    </row>
    <row r="141" spans="2:12">
      <c r="B141" s="46" t="s">
        <v>26</v>
      </c>
      <c r="C141" s="116" t="s">
        <v>55</v>
      </c>
      <c r="D141" s="116"/>
      <c r="E141" s="116"/>
      <c r="F141" s="116"/>
      <c r="G141" s="116"/>
      <c r="H141" s="116"/>
      <c r="I141" s="116"/>
      <c r="J141" s="161">
        <f>$J$113</f>
        <v>250.43053707608038</v>
      </c>
      <c r="K141" s="161"/>
      <c r="L141" s="161"/>
    </row>
    <row r="142" spans="2:12">
      <c r="B142" s="46" t="s">
        <v>27</v>
      </c>
      <c r="C142" s="116" t="s">
        <v>61</v>
      </c>
      <c r="D142" s="116"/>
      <c r="E142" s="116"/>
      <c r="F142" s="116"/>
      <c r="G142" s="116"/>
      <c r="H142" s="116"/>
      <c r="I142" s="116"/>
      <c r="J142" s="151">
        <f>$J$122</f>
        <v>205.63749999999999</v>
      </c>
      <c r="K142" s="151"/>
      <c r="L142" s="151"/>
    </row>
    <row r="143" spans="2:12">
      <c r="B143" s="126" t="s">
        <v>67</v>
      </c>
      <c r="C143" s="126"/>
      <c r="D143" s="126"/>
      <c r="E143" s="126"/>
      <c r="F143" s="126"/>
      <c r="G143" s="126"/>
      <c r="H143" s="126"/>
      <c r="I143" s="126"/>
      <c r="J143" s="162">
        <f>SUM(J138:J142)</f>
        <v>7781.9773256457311</v>
      </c>
      <c r="K143" s="162"/>
      <c r="L143" s="162"/>
    </row>
    <row r="144" spans="2:12">
      <c r="B144" s="46" t="s">
        <v>28</v>
      </c>
      <c r="C144" s="116" t="s">
        <v>62</v>
      </c>
      <c r="D144" s="116"/>
      <c r="E144" s="116"/>
      <c r="F144" s="116"/>
      <c r="G144" s="116"/>
      <c r="H144" s="116"/>
      <c r="I144" s="116"/>
      <c r="J144" s="151">
        <f>$K$133</f>
        <v>2393.9903307506888</v>
      </c>
      <c r="K144" s="151"/>
      <c r="L144" s="151"/>
    </row>
    <row r="145" spans="2:12">
      <c r="B145" s="106" t="s">
        <v>68</v>
      </c>
      <c r="C145" s="106"/>
      <c r="D145" s="106"/>
      <c r="E145" s="106"/>
      <c r="F145" s="106"/>
      <c r="G145" s="106"/>
      <c r="H145" s="106"/>
      <c r="I145" s="106"/>
      <c r="J145" s="107">
        <f>J143+J144</f>
        <v>10175.96765639642</v>
      </c>
      <c r="K145" s="108"/>
      <c r="L145" s="109"/>
    </row>
    <row r="146" spans="2:12">
      <c r="B146" s="106" t="s">
        <v>116</v>
      </c>
      <c r="C146" s="106"/>
      <c r="D146" s="106"/>
      <c r="E146" s="106"/>
      <c r="F146" s="106"/>
      <c r="G146" s="106"/>
      <c r="H146" s="106"/>
      <c r="I146" s="106"/>
      <c r="J146" s="107">
        <f>J145*2</f>
        <v>20351.935312792841</v>
      </c>
      <c r="K146" s="108"/>
      <c r="L146" s="109"/>
    </row>
    <row r="147" spans="2:12">
      <c r="B147" s="106" t="s">
        <v>117</v>
      </c>
      <c r="C147" s="106"/>
      <c r="D147" s="106"/>
      <c r="E147" s="106"/>
      <c r="F147" s="106"/>
      <c r="G147" s="106"/>
      <c r="H147" s="106"/>
      <c r="I147" s="106"/>
      <c r="J147" s="107">
        <f>J146*12</f>
        <v>244223.22375351409</v>
      </c>
      <c r="K147" s="108"/>
      <c r="L147" s="109"/>
    </row>
  </sheetData>
  <mergeCells count="231">
    <mergeCell ref="B147:I147"/>
    <mergeCell ref="J147:L147"/>
    <mergeCell ref="K102:L102"/>
    <mergeCell ref="K83:L83"/>
    <mergeCell ref="K84:L84"/>
    <mergeCell ref="K85:L85"/>
    <mergeCell ref="K86:L86"/>
    <mergeCell ref="K87:L87"/>
    <mergeCell ref="K92:L92"/>
    <mergeCell ref="B89:L89"/>
    <mergeCell ref="C121:I121"/>
    <mergeCell ref="J121:L121"/>
    <mergeCell ref="C119:I119"/>
    <mergeCell ref="J119:L119"/>
    <mergeCell ref="C120:I120"/>
    <mergeCell ref="J120:L120"/>
    <mergeCell ref="C98:I98"/>
    <mergeCell ref="J143:L143"/>
    <mergeCell ref="C144:I144"/>
    <mergeCell ref="J144:L144"/>
    <mergeCell ref="B145:I145"/>
    <mergeCell ref="J145:L145"/>
    <mergeCell ref="J106:L106"/>
    <mergeCell ref="B107:I107"/>
    <mergeCell ref="J107:L107"/>
    <mergeCell ref="J139:L139"/>
    <mergeCell ref="C140:I140"/>
    <mergeCell ref="B109:L109"/>
    <mergeCell ref="B113:I113"/>
    <mergeCell ref="J113:L113"/>
    <mergeCell ref="C106:I106"/>
    <mergeCell ref="J140:L140"/>
    <mergeCell ref="C141:I141"/>
    <mergeCell ref="J141:L141"/>
    <mergeCell ref="C142:I142"/>
    <mergeCell ref="J142:L142"/>
    <mergeCell ref="K132:L132"/>
    <mergeCell ref="B133:I133"/>
    <mergeCell ref="K133:L133"/>
    <mergeCell ref="J137:L137"/>
    <mergeCell ref="C138:I138"/>
    <mergeCell ref="C126:I126"/>
    <mergeCell ref="K126:L126"/>
    <mergeCell ref="C127:I127"/>
    <mergeCell ref="K127:L127"/>
    <mergeCell ref="J138:L138"/>
    <mergeCell ref="C128:I128"/>
    <mergeCell ref="K128:L128"/>
    <mergeCell ref="C130:I130"/>
    <mergeCell ref="K130:L130"/>
    <mergeCell ref="C131:I131"/>
    <mergeCell ref="K131:L131"/>
    <mergeCell ref="C129:I129"/>
    <mergeCell ref="C132:I132"/>
    <mergeCell ref="C118:I118"/>
    <mergeCell ref="J118:L118"/>
    <mergeCell ref="J112:L112"/>
    <mergeCell ref="C100:I100"/>
    <mergeCell ref="B104:L104"/>
    <mergeCell ref="K101:L101"/>
    <mergeCell ref="C96:I96"/>
    <mergeCell ref="B122:I122"/>
    <mergeCell ref="J122:L122"/>
    <mergeCell ref="C97:I97"/>
    <mergeCell ref="C99:I99"/>
    <mergeCell ref="C105:I105"/>
    <mergeCell ref="J105:L105"/>
    <mergeCell ref="K98:L98"/>
    <mergeCell ref="K97:L97"/>
    <mergeCell ref="B114:I114"/>
    <mergeCell ref="J114:L114"/>
    <mergeCell ref="C110:I110"/>
    <mergeCell ref="J110:L110"/>
    <mergeCell ref="C111:I111"/>
    <mergeCell ref="J111:L111"/>
    <mergeCell ref="C112:I112"/>
    <mergeCell ref="K94:L94"/>
    <mergeCell ref="C117:I117"/>
    <mergeCell ref="J117:L117"/>
    <mergeCell ref="K100:L100"/>
    <mergeCell ref="C74:I74"/>
    <mergeCell ref="J74:L74"/>
    <mergeCell ref="C75:I75"/>
    <mergeCell ref="J75:L75"/>
    <mergeCell ref="B76:I76"/>
    <mergeCell ref="J76:L76"/>
    <mergeCell ref="K93:L93"/>
    <mergeCell ref="K95:L95"/>
    <mergeCell ref="K96:L96"/>
    <mergeCell ref="C81:I81"/>
    <mergeCell ref="C82:I82"/>
    <mergeCell ref="C93:I93"/>
    <mergeCell ref="C94:I94"/>
    <mergeCell ref="C95:I95"/>
    <mergeCell ref="C84:I84"/>
    <mergeCell ref="B87:I87"/>
    <mergeCell ref="C92:I92"/>
    <mergeCell ref="B91:L91"/>
    <mergeCell ref="K80:L80"/>
    <mergeCell ref="K81:L81"/>
    <mergeCell ref="K82:L82"/>
    <mergeCell ref="B78:L78"/>
    <mergeCell ref="C80:I80"/>
    <mergeCell ref="J72:L72"/>
    <mergeCell ref="C73:I73"/>
    <mergeCell ref="J73:L73"/>
    <mergeCell ref="B71:L71"/>
    <mergeCell ref="C63:I63"/>
    <mergeCell ref="J63:L63"/>
    <mergeCell ref="C64:I64"/>
    <mergeCell ref="J64:L64"/>
    <mergeCell ref="C66:I66"/>
    <mergeCell ref="J66:L66"/>
    <mergeCell ref="B69:I69"/>
    <mergeCell ref="J69:L69"/>
    <mergeCell ref="C72:I72"/>
    <mergeCell ref="C67:I67"/>
    <mergeCell ref="J67:L67"/>
    <mergeCell ref="C54:I54"/>
    <mergeCell ref="K54:L54"/>
    <mergeCell ref="C55:I55"/>
    <mergeCell ref="K55:L55"/>
    <mergeCell ref="C56:I56"/>
    <mergeCell ref="K56:L56"/>
    <mergeCell ref="C57:I57"/>
    <mergeCell ref="K57:L57"/>
    <mergeCell ref="C65:I65"/>
    <mergeCell ref="J65:L65"/>
    <mergeCell ref="C58:I58"/>
    <mergeCell ref="B60:L60"/>
    <mergeCell ref="C61:I61"/>
    <mergeCell ref="J61:L61"/>
    <mergeCell ref="C62:I62"/>
    <mergeCell ref="J62:L62"/>
    <mergeCell ref="C49:I49"/>
    <mergeCell ref="K49:L49"/>
    <mergeCell ref="C50:I50"/>
    <mergeCell ref="K50:L50"/>
    <mergeCell ref="C51:I51"/>
    <mergeCell ref="K51:L51"/>
    <mergeCell ref="C52:I52"/>
    <mergeCell ref="K52:L52"/>
    <mergeCell ref="C53:I53"/>
    <mergeCell ref="K53:L53"/>
    <mergeCell ref="J33:L33"/>
    <mergeCell ref="C34:I34"/>
    <mergeCell ref="J34:L34"/>
    <mergeCell ref="B47:L47"/>
    <mergeCell ref="C48:I48"/>
    <mergeCell ref="K48:L48"/>
    <mergeCell ref="B45:I45"/>
    <mergeCell ref="C43:I43"/>
    <mergeCell ref="C44:I44"/>
    <mergeCell ref="K45:L45"/>
    <mergeCell ref="K44:L44"/>
    <mergeCell ref="K43:L43"/>
    <mergeCell ref="K42:L42"/>
    <mergeCell ref="C36:I36"/>
    <mergeCell ref="J36:L36"/>
    <mergeCell ref="B2:L2"/>
    <mergeCell ref="B8:L8"/>
    <mergeCell ref="G6:L6"/>
    <mergeCell ref="G4:L4"/>
    <mergeCell ref="G3:L3"/>
    <mergeCell ref="J68:L68"/>
    <mergeCell ref="J9:L9"/>
    <mergeCell ref="C10:I10"/>
    <mergeCell ref="J10:L10"/>
    <mergeCell ref="B3:F3"/>
    <mergeCell ref="C11:I11"/>
    <mergeCell ref="J11:L11"/>
    <mergeCell ref="C12:I12"/>
    <mergeCell ref="J12:L12"/>
    <mergeCell ref="K5:L5"/>
    <mergeCell ref="B27:L27"/>
    <mergeCell ref="B16:L16"/>
    <mergeCell ref="C17:I17"/>
    <mergeCell ref="J17:L17"/>
    <mergeCell ref="C19:I19"/>
    <mergeCell ref="J19:L19"/>
    <mergeCell ref="C20:I20"/>
    <mergeCell ref="J20:L20"/>
    <mergeCell ref="C21:I21"/>
    <mergeCell ref="B4:F4"/>
    <mergeCell ref="B5:F5"/>
    <mergeCell ref="B6:F6"/>
    <mergeCell ref="G5:I5"/>
    <mergeCell ref="C68:I68"/>
    <mergeCell ref="C9:I9"/>
    <mergeCell ref="C31:I31"/>
    <mergeCell ref="C35:I35"/>
    <mergeCell ref="C42:I42"/>
    <mergeCell ref="C18:I18"/>
    <mergeCell ref="C25:I25"/>
    <mergeCell ref="B29:L29"/>
    <mergeCell ref="J30:L30"/>
    <mergeCell ref="C22:I22"/>
    <mergeCell ref="J22:L22"/>
    <mergeCell ref="C23:I23"/>
    <mergeCell ref="J23:L23"/>
    <mergeCell ref="C24:I24"/>
    <mergeCell ref="J24:L24"/>
    <mergeCell ref="J35:L35"/>
    <mergeCell ref="C38:F38"/>
    <mergeCell ref="J31:L31"/>
    <mergeCell ref="C32:I32"/>
    <mergeCell ref="J32:L32"/>
    <mergeCell ref="J18:L18"/>
    <mergeCell ref="C37:I37"/>
    <mergeCell ref="J37:L37"/>
    <mergeCell ref="B146:I146"/>
    <mergeCell ref="J146:L146"/>
    <mergeCell ref="B39:L39"/>
    <mergeCell ref="B41:L41"/>
    <mergeCell ref="C30:I30"/>
    <mergeCell ref="B115:L115"/>
    <mergeCell ref="C139:I139"/>
    <mergeCell ref="B143:I143"/>
    <mergeCell ref="C83:I83"/>
    <mergeCell ref="B102:I102"/>
    <mergeCell ref="B124:L124"/>
    <mergeCell ref="B135:L135"/>
    <mergeCell ref="K129:L129"/>
    <mergeCell ref="C85:I85"/>
    <mergeCell ref="C86:I86"/>
    <mergeCell ref="C101:I101"/>
    <mergeCell ref="K99:L99"/>
    <mergeCell ref="B137:I137"/>
    <mergeCell ref="J21:L21"/>
    <mergeCell ref="J25:L25"/>
    <mergeCell ref="C33:I33"/>
  </mergeCells>
  <pageMargins left="0.511811024" right="0.511811024" top="0.78740157499999996" bottom="0.78740157499999996" header="0.31496062000000002" footer="0.31496062000000002"/>
  <pageSetup paperSize="9" orientation="portrait" verticalDpi="597" r:id="rId1"/>
  <ignoredErrors>
    <ignoredError sqref="J112" unlockedFormula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147"/>
  <sheetViews>
    <sheetView showGridLines="0" topLeftCell="A40" zoomScale="110" zoomScaleNormal="110" workbookViewId="0">
      <selection activeCell="N73" sqref="N73"/>
    </sheetView>
  </sheetViews>
  <sheetFormatPr defaultRowHeight="12.75"/>
  <cols>
    <col min="1" max="1" width="0.85546875" customWidth="1"/>
    <col min="4" max="4" width="3.42578125" customWidth="1"/>
    <col min="5" max="5" width="4.140625" customWidth="1"/>
    <col min="6" max="6" width="3.5703125" customWidth="1"/>
    <col min="7" max="7" width="6.85546875" customWidth="1"/>
    <col min="8" max="8" width="7" customWidth="1"/>
    <col min="9" max="9" width="21.42578125" customWidth="1"/>
    <col min="10" max="10" width="13" customWidth="1"/>
    <col min="11" max="11" width="7.85546875" customWidth="1"/>
    <col min="12" max="12" width="6.28515625" customWidth="1"/>
  </cols>
  <sheetData>
    <row r="2" spans="2:12">
      <c r="B2" s="135" t="s">
        <v>102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2:12" ht="12.75" customHeight="1">
      <c r="B3" s="117" t="s">
        <v>104</v>
      </c>
      <c r="C3" s="117"/>
      <c r="D3" s="117"/>
      <c r="E3" s="117"/>
      <c r="F3" s="117"/>
      <c r="G3" s="120" t="s">
        <v>119</v>
      </c>
      <c r="H3" s="120"/>
      <c r="I3" s="120"/>
      <c r="J3" s="120"/>
      <c r="K3" s="120"/>
      <c r="L3" s="121"/>
    </row>
    <row r="4" spans="2:12" ht="12.75" customHeight="1">
      <c r="B4" s="117" t="s">
        <v>105</v>
      </c>
      <c r="C4" s="117"/>
      <c r="D4" s="117"/>
      <c r="E4" s="117"/>
      <c r="F4" s="117"/>
      <c r="G4" s="120"/>
      <c r="H4" s="120"/>
      <c r="I4" s="120"/>
      <c r="J4" s="120"/>
      <c r="K4" s="120"/>
      <c r="L4" s="121"/>
    </row>
    <row r="5" spans="2:12" ht="12.75" customHeight="1">
      <c r="B5" s="117" t="s">
        <v>106</v>
      </c>
      <c r="C5" s="117"/>
      <c r="D5" s="117"/>
      <c r="E5" s="117"/>
      <c r="F5" s="117"/>
      <c r="G5" s="119"/>
      <c r="H5" s="120"/>
      <c r="I5" s="121"/>
      <c r="J5" s="53" t="s">
        <v>107</v>
      </c>
      <c r="K5" s="137"/>
      <c r="L5" s="139"/>
    </row>
    <row r="6" spans="2:12" ht="12.75" customHeight="1">
      <c r="B6" s="118" t="s">
        <v>103</v>
      </c>
      <c r="C6" s="118"/>
      <c r="D6" s="118"/>
      <c r="E6" s="118"/>
      <c r="F6" s="118"/>
      <c r="G6" s="120" t="s">
        <v>120</v>
      </c>
      <c r="H6" s="120"/>
      <c r="I6" s="120"/>
      <c r="J6" s="120"/>
      <c r="K6" s="120"/>
      <c r="L6" s="121"/>
    </row>
    <row r="7" spans="2:12">
      <c r="B7" s="20"/>
      <c r="C7" s="4"/>
      <c r="D7" s="2"/>
      <c r="E7" s="2"/>
      <c r="F7" s="2"/>
      <c r="G7" s="21"/>
      <c r="H7" s="20"/>
      <c r="I7" s="20"/>
      <c r="J7" s="20"/>
      <c r="K7" s="20"/>
      <c r="L7" s="20"/>
    </row>
    <row r="8" spans="2:12">
      <c r="B8" s="135" t="s">
        <v>17</v>
      </c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2:12">
      <c r="B9" s="31" t="s">
        <v>109</v>
      </c>
      <c r="C9" s="123" t="s">
        <v>18</v>
      </c>
      <c r="D9" s="123"/>
      <c r="E9" s="123"/>
      <c r="F9" s="123"/>
      <c r="G9" s="123"/>
      <c r="H9" s="123"/>
      <c r="I9" s="123"/>
      <c r="J9" s="137" t="s">
        <v>121</v>
      </c>
      <c r="K9" s="138"/>
      <c r="L9" s="139"/>
    </row>
    <row r="10" spans="2:12">
      <c r="B10" s="31" t="s">
        <v>109</v>
      </c>
      <c r="C10" s="123" t="s">
        <v>19</v>
      </c>
      <c r="D10" s="123"/>
      <c r="E10" s="123"/>
      <c r="F10" s="123"/>
      <c r="G10" s="123"/>
      <c r="H10" s="123"/>
      <c r="I10" s="123"/>
      <c r="J10" s="140">
        <v>2020</v>
      </c>
      <c r="K10" s="140"/>
      <c r="L10" s="140"/>
    </row>
    <row r="11" spans="2:12">
      <c r="B11" s="31" t="s">
        <v>109</v>
      </c>
      <c r="C11" s="123" t="s">
        <v>108</v>
      </c>
      <c r="D11" s="123"/>
      <c r="E11" s="123"/>
      <c r="F11" s="123"/>
      <c r="G11" s="123"/>
      <c r="H11" s="123"/>
      <c r="I11" s="123"/>
      <c r="J11" s="140">
        <v>12</v>
      </c>
      <c r="K11" s="140"/>
      <c r="L11" s="140"/>
    </row>
    <row r="12" spans="2:12">
      <c r="B12" s="31" t="s">
        <v>109</v>
      </c>
      <c r="C12" s="123" t="s">
        <v>74</v>
      </c>
      <c r="D12" s="123"/>
      <c r="E12" s="123"/>
      <c r="F12" s="123"/>
      <c r="G12" s="123"/>
      <c r="H12" s="123"/>
      <c r="I12" s="123"/>
      <c r="J12" s="141" t="s">
        <v>209</v>
      </c>
      <c r="K12" s="142"/>
      <c r="L12" s="142"/>
    </row>
    <row r="13" spans="2:12">
      <c r="B13" s="20"/>
      <c r="C13" s="1"/>
      <c r="D13" s="2"/>
      <c r="E13" s="2"/>
      <c r="F13" s="2"/>
      <c r="G13" s="21"/>
      <c r="H13" s="20"/>
      <c r="I13" s="20"/>
      <c r="J13" s="20"/>
      <c r="K13" s="20"/>
      <c r="L13" s="20"/>
    </row>
    <row r="15" spans="2:12" ht="5.25" customHeight="1">
      <c r="B15" s="20"/>
      <c r="C15" s="20"/>
      <c r="D15" s="20"/>
      <c r="E15" s="20"/>
      <c r="F15" s="20"/>
      <c r="G15" s="21"/>
      <c r="H15" s="20"/>
      <c r="I15" s="20"/>
      <c r="J15" s="20"/>
      <c r="K15" s="20"/>
      <c r="L15" s="20"/>
    </row>
    <row r="16" spans="2:12">
      <c r="B16" s="135" t="s">
        <v>110</v>
      </c>
      <c r="C16" s="135"/>
      <c r="D16" s="135"/>
      <c r="E16" s="135"/>
      <c r="F16" s="135"/>
      <c r="G16" s="135"/>
      <c r="H16" s="135"/>
      <c r="I16" s="135"/>
      <c r="J16" s="135"/>
      <c r="K16" s="135"/>
      <c r="L16" s="135"/>
    </row>
    <row r="17" spans="2:12">
      <c r="B17" s="32">
        <v>1</v>
      </c>
      <c r="C17" s="123" t="s">
        <v>69</v>
      </c>
      <c r="D17" s="123"/>
      <c r="E17" s="123"/>
      <c r="F17" s="123"/>
      <c r="G17" s="123"/>
      <c r="H17" s="123"/>
      <c r="I17" s="123"/>
      <c r="J17" s="103" t="s">
        <v>98</v>
      </c>
      <c r="K17" s="103"/>
      <c r="L17" s="103"/>
    </row>
    <row r="18" spans="2:12">
      <c r="B18" s="32">
        <v>2</v>
      </c>
      <c r="C18" s="123" t="s">
        <v>99</v>
      </c>
      <c r="D18" s="123"/>
      <c r="E18" s="123"/>
      <c r="F18" s="123"/>
      <c r="G18" s="123"/>
      <c r="H18" s="123"/>
      <c r="I18" s="123"/>
      <c r="J18" s="103" t="s">
        <v>184</v>
      </c>
      <c r="K18" s="103"/>
      <c r="L18" s="103"/>
    </row>
    <row r="19" spans="2:12">
      <c r="B19" s="32">
        <v>3</v>
      </c>
      <c r="C19" s="123" t="s">
        <v>20</v>
      </c>
      <c r="D19" s="123"/>
      <c r="E19" s="123"/>
      <c r="F19" s="123"/>
      <c r="G19" s="123"/>
      <c r="H19" s="123"/>
      <c r="I19" s="123"/>
      <c r="J19" s="141" t="s">
        <v>100</v>
      </c>
      <c r="K19" s="141"/>
      <c r="L19" s="141"/>
    </row>
    <row r="20" spans="2:12">
      <c r="B20" s="32">
        <v>4</v>
      </c>
      <c r="C20" s="123" t="s">
        <v>1</v>
      </c>
      <c r="D20" s="123"/>
      <c r="E20" s="123"/>
      <c r="F20" s="123"/>
      <c r="G20" s="123"/>
      <c r="H20" s="123"/>
      <c r="I20" s="123"/>
      <c r="J20" s="136">
        <v>2258.4299999999998</v>
      </c>
      <c r="K20" s="136"/>
      <c r="L20" s="136"/>
    </row>
    <row r="21" spans="2:12">
      <c r="B21" s="32">
        <v>5</v>
      </c>
      <c r="C21" s="123" t="s">
        <v>21</v>
      </c>
      <c r="D21" s="123"/>
      <c r="E21" s="123"/>
      <c r="F21" s="123"/>
      <c r="G21" s="123"/>
      <c r="H21" s="123"/>
      <c r="I21" s="123"/>
      <c r="J21" s="141" t="s">
        <v>101</v>
      </c>
      <c r="K21" s="141"/>
      <c r="L21" s="141"/>
    </row>
    <row r="22" spans="2:12">
      <c r="B22" s="32">
        <v>6</v>
      </c>
      <c r="C22" s="123" t="s">
        <v>22</v>
      </c>
      <c r="D22" s="123"/>
      <c r="E22" s="123"/>
      <c r="F22" s="123"/>
      <c r="G22" s="123"/>
      <c r="H22" s="123"/>
      <c r="I22" s="123"/>
      <c r="J22" s="149" t="s">
        <v>122</v>
      </c>
      <c r="K22" s="149"/>
      <c r="L22" s="149"/>
    </row>
    <row r="23" spans="2:12">
      <c r="B23" s="32">
        <v>7</v>
      </c>
      <c r="C23" s="123" t="s">
        <v>0</v>
      </c>
      <c r="D23" s="123"/>
      <c r="E23" s="123"/>
      <c r="F23" s="123"/>
      <c r="G23" s="123"/>
      <c r="H23" s="123"/>
      <c r="I23" s="123"/>
      <c r="J23" s="150">
        <v>15</v>
      </c>
      <c r="K23" s="150"/>
      <c r="L23" s="150"/>
    </row>
    <row r="24" spans="2:12">
      <c r="B24" s="32">
        <v>8</v>
      </c>
      <c r="C24" s="123" t="s">
        <v>71</v>
      </c>
      <c r="D24" s="123"/>
      <c r="E24" s="123"/>
      <c r="F24" s="123"/>
      <c r="G24" s="123"/>
      <c r="H24" s="123"/>
      <c r="I24" s="123"/>
      <c r="J24" s="147">
        <v>5.5</v>
      </c>
      <c r="K24" s="147"/>
      <c r="L24" s="147"/>
    </row>
    <row r="25" spans="2:12">
      <c r="B25" s="32">
        <v>9</v>
      </c>
      <c r="C25" s="123" t="s">
        <v>97</v>
      </c>
      <c r="D25" s="123"/>
      <c r="E25" s="123"/>
      <c r="F25" s="123"/>
      <c r="G25" s="123"/>
      <c r="H25" s="123"/>
      <c r="I25" s="123"/>
      <c r="J25" s="147">
        <v>39.29</v>
      </c>
      <c r="K25" s="147"/>
      <c r="L25" s="147"/>
    </row>
    <row r="26" spans="2:12" ht="12" customHeight="1">
      <c r="B26" s="20"/>
      <c r="C26" s="20"/>
      <c r="D26" s="22"/>
      <c r="E26" s="22"/>
      <c r="F26" s="22"/>
      <c r="G26" s="21"/>
      <c r="H26" s="20"/>
      <c r="I26" s="20"/>
      <c r="J26" s="20"/>
      <c r="K26" s="20"/>
      <c r="L26" s="20"/>
    </row>
    <row r="27" spans="2:12">
      <c r="B27" s="146" t="s">
        <v>111</v>
      </c>
      <c r="C27" s="146"/>
      <c r="D27" s="146"/>
      <c r="E27" s="146"/>
      <c r="F27" s="146"/>
      <c r="G27" s="146"/>
      <c r="H27" s="146"/>
      <c r="I27" s="146"/>
      <c r="J27" s="146"/>
      <c r="K27" s="146"/>
      <c r="L27" s="146"/>
    </row>
    <row r="28" spans="2:12" ht="7.5" customHeight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>
      <c r="B29" s="111" t="s">
        <v>30</v>
      </c>
      <c r="C29" s="111"/>
      <c r="D29" s="111"/>
      <c r="E29" s="111"/>
      <c r="F29" s="111"/>
      <c r="G29" s="111"/>
      <c r="H29" s="111"/>
      <c r="I29" s="111"/>
      <c r="J29" s="111"/>
      <c r="K29" s="111"/>
      <c r="L29" s="111"/>
    </row>
    <row r="30" spans="2:12">
      <c r="B30" s="39">
        <v>1</v>
      </c>
      <c r="C30" s="112" t="s">
        <v>2</v>
      </c>
      <c r="D30" s="113"/>
      <c r="E30" s="113"/>
      <c r="F30" s="113"/>
      <c r="G30" s="113"/>
      <c r="H30" s="113"/>
      <c r="I30" s="114"/>
      <c r="J30" s="148" t="s">
        <v>31</v>
      </c>
      <c r="K30" s="148"/>
      <c r="L30" s="148"/>
    </row>
    <row r="31" spans="2:12">
      <c r="B31" s="32" t="s">
        <v>23</v>
      </c>
      <c r="C31" s="124" t="s">
        <v>32</v>
      </c>
      <c r="D31" s="124"/>
      <c r="E31" s="124"/>
      <c r="F31" s="124"/>
      <c r="G31" s="124"/>
      <c r="H31" s="124"/>
      <c r="I31" s="124"/>
      <c r="J31" s="153">
        <f>$J$20</f>
        <v>2258.4299999999998</v>
      </c>
      <c r="K31" s="154"/>
      <c r="L31" s="154"/>
    </row>
    <row r="32" spans="2:12">
      <c r="B32" s="33" t="s">
        <v>24</v>
      </c>
      <c r="C32" s="124" t="s">
        <v>33</v>
      </c>
      <c r="D32" s="124"/>
      <c r="E32" s="124"/>
      <c r="F32" s="124"/>
      <c r="G32" s="124"/>
      <c r="H32" s="124"/>
      <c r="I32" s="124"/>
      <c r="J32" s="155">
        <f>$J$31*30%</f>
        <v>677.52899999999988</v>
      </c>
      <c r="K32" s="155"/>
      <c r="L32" s="155"/>
    </row>
    <row r="33" spans="2:12">
      <c r="B33" s="32" t="s">
        <v>25</v>
      </c>
      <c r="C33" s="124" t="s">
        <v>34</v>
      </c>
      <c r="D33" s="124"/>
      <c r="E33" s="124"/>
      <c r="F33" s="124"/>
      <c r="G33" s="124"/>
      <c r="H33" s="124"/>
      <c r="I33" s="124"/>
      <c r="J33" s="156"/>
      <c r="K33" s="156"/>
      <c r="L33" s="156"/>
    </row>
    <row r="34" spans="2:12">
      <c r="B34" s="32" t="s">
        <v>26</v>
      </c>
      <c r="C34" s="124" t="s">
        <v>35</v>
      </c>
      <c r="D34" s="124"/>
      <c r="E34" s="124"/>
      <c r="F34" s="124"/>
      <c r="G34" s="124"/>
      <c r="H34" s="124"/>
      <c r="I34" s="124"/>
      <c r="J34" s="151"/>
      <c r="K34" s="151"/>
      <c r="L34" s="151"/>
    </row>
    <row r="35" spans="2:12">
      <c r="B35" s="32" t="s">
        <v>27</v>
      </c>
      <c r="C35" s="124" t="s">
        <v>36</v>
      </c>
      <c r="D35" s="124"/>
      <c r="E35" s="124"/>
      <c r="F35" s="124"/>
      <c r="G35" s="124"/>
      <c r="H35" s="124"/>
      <c r="I35" s="124"/>
      <c r="J35" s="151"/>
      <c r="K35" s="151"/>
      <c r="L35" s="151"/>
    </row>
    <row r="36" spans="2:12">
      <c r="B36" s="32" t="s">
        <v>28</v>
      </c>
      <c r="C36" s="124" t="s">
        <v>49</v>
      </c>
      <c r="D36" s="124"/>
      <c r="E36" s="124"/>
      <c r="F36" s="124"/>
      <c r="G36" s="124"/>
      <c r="H36" s="124"/>
      <c r="I36" s="124"/>
      <c r="J36" s="151"/>
      <c r="K36" s="151"/>
      <c r="L36" s="151"/>
    </row>
    <row r="37" spans="2:12">
      <c r="B37" s="32"/>
      <c r="C37" s="104" t="s">
        <v>10</v>
      </c>
      <c r="D37" s="104"/>
      <c r="E37" s="104"/>
      <c r="F37" s="104"/>
      <c r="G37" s="104"/>
      <c r="H37" s="104"/>
      <c r="I37" s="104"/>
      <c r="J37" s="105">
        <f>SUM(J31:L35)</f>
        <v>2935.9589999999998</v>
      </c>
      <c r="K37" s="105"/>
      <c r="L37" s="105"/>
    </row>
    <row r="38" spans="2:12">
      <c r="B38" s="20"/>
      <c r="C38" s="152"/>
      <c r="D38" s="152"/>
      <c r="E38" s="152"/>
      <c r="F38" s="152"/>
      <c r="G38" s="21"/>
      <c r="H38" s="20"/>
      <c r="I38" s="20"/>
      <c r="J38" s="20"/>
      <c r="K38" s="20"/>
      <c r="L38" s="20"/>
    </row>
    <row r="39" spans="2:12">
      <c r="B39" s="110" t="s">
        <v>38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</row>
    <row r="40" spans="2:12" ht="7.5" customHeight="1"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</row>
    <row r="41" spans="2:12">
      <c r="B41" s="111" t="s">
        <v>39</v>
      </c>
      <c r="C41" s="111"/>
      <c r="D41" s="111"/>
      <c r="E41" s="111"/>
      <c r="F41" s="111"/>
      <c r="G41" s="111"/>
      <c r="H41" s="111"/>
      <c r="I41" s="111"/>
      <c r="J41" s="111"/>
      <c r="K41" s="111"/>
      <c r="L41" s="111"/>
    </row>
    <row r="42" spans="2:12">
      <c r="B42" s="54" t="s">
        <v>40</v>
      </c>
      <c r="C42" s="125" t="s">
        <v>41</v>
      </c>
      <c r="D42" s="125"/>
      <c r="E42" s="125"/>
      <c r="F42" s="125"/>
      <c r="G42" s="125"/>
      <c r="H42" s="125"/>
      <c r="I42" s="125"/>
      <c r="J42" s="36" t="s">
        <v>112</v>
      </c>
      <c r="K42" s="112" t="s">
        <v>31</v>
      </c>
      <c r="L42" s="114"/>
    </row>
    <row r="43" spans="2:12">
      <c r="B43" s="37" t="s">
        <v>23</v>
      </c>
      <c r="C43" s="127" t="s">
        <v>72</v>
      </c>
      <c r="D43" s="127"/>
      <c r="E43" s="127"/>
      <c r="F43" s="127"/>
      <c r="G43" s="127"/>
      <c r="H43" s="127"/>
      <c r="I43" s="127"/>
      <c r="J43" s="23">
        <v>8.3299999999999999E-2</v>
      </c>
      <c r="K43" s="160">
        <f>$J$37*J43</f>
        <v>244.56538469999998</v>
      </c>
      <c r="L43" s="160"/>
    </row>
    <row r="44" spans="2:12">
      <c r="B44" s="37" t="s">
        <v>24</v>
      </c>
      <c r="C44" s="127" t="s">
        <v>80</v>
      </c>
      <c r="D44" s="127"/>
      <c r="E44" s="127"/>
      <c r="F44" s="127"/>
      <c r="G44" s="127"/>
      <c r="H44" s="127"/>
      <c r="I44" s="127"/>
      <c r="J44" s="23">
        <v>0.121</v>
      </c>
      <c r="K44" s="160">
        <f>$J$37*J44</f>
        <v>355.25103899999999</v>
      </c>
      <c r="L44" s="160"/>
    </row>
    <row r="45" spans="2:12" ht="12.75" customHeight="1">
      <c r="B45" s="125" t="s">
        <v>10</v>
      </c>
      <c r="C45" s="125"/>
      <c r="D45" s="125"/>
      <c r="E45" s="125"/>
      <c r="F45" s="125"/>
      <c r="G45" s="125"/>
      <c r="H45" s="125"/>
      <c r="I45" s="125"/>
      <c r="J45" s="38">
        <f>SUM(J43:J44)</f>
        <v>0.20429999999999998</v>
      </c>
      <c r="K45" s="159">
        <f>K43+K44</f>
        <v>599.81642369999997</v>
      </c>
      <c r="L45" s="159"/>
    </row>
    <row r="46" spans="2:12" ht="12.75" customHeight="1"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</row>
    <row r="47" spans="2:12" ht="28.5" customHeight="1">
      <c r="B47" s="157" t="s">
        <v>70</v>
      </c>
      <c r="C47" s="157"/>
      <c r="D47" s="157"/>
      <c r="E47" s="157"/>
      <c r="F47" s="157"/>
      <c r="G47" s="157"/>
      <c r="H47" s="157"/>
      <c r="I47" s="157"/>
      <c r="J47" s="157"/>
      <c r="K47" s="157"/>
      <c r="L47" s="157"/>
    </row>
    <row r="48" spans="2:12">
      <c r="B48" s="55" t="s">
        <v>42</v>
      </c>
      <c r="C48" s="158" t="s">
        <v>43</v>
      </c>
      <c r="D48" s="158"/>
      <c r="E48" s="158"/>
      <c r="F48" s="158"/>
      <c r="G48" s="158"/>
      <c r="H48" s="158"/>
      <c r="I48" s="158"/>
      <c r="J48" s="36" t="s">
        <v>112</v>
      </c>
      <c r="K48" s="112" t="s">
        <v>31</v>
      </c>
      <c r="L48" s="114"/>
    </row>
    <row r="49" spans="2:12">
      <c r="B49" s="55" t="s">
        <v>23</v>
      </c>
      <c r="C49" s="127" t="s">
        <v>7</v>
      </c>
      <c r="D49" s="127"/>
      <c r="E49" s="127"/>
      <c r="F49" s="127"/>
      <c r="G49" s="127"/>
      <c r="H49" s="127"/>
      <c r="I49" s="127"/>
      <c r="J49" s="8">
        <v>0.2</v>
      </c>
      <c r="K49" s="161">
        <f t="shared" ref="K49:K56" si="0">ROUND(($J$37+$K$45)*J49,2)</f>
        <v>707.16</v>
      </c>
      <c r="L49" s="161"/>
    </row>
    <row r="50" spans="2:12">
      <c r="B50" s="55" t="s">
        <v>24</v>
      </c>
      <c r="C50" s="127" t="s">
        <v>76</v>
      </c>
      <c r="D50" s="127"/>
      <c r="E50" s="127"/>
      <c r="F50" s="127"/>
      <c r="G50" s="127"/>
      <c r="H50" s="127"/>
      <c r="I50" s="127"/>
      <c r="J50" s="8">
        <v>2.5000000000000001E-2</v>
      </c>
      <c r="K50" s="161">
        <f t="shared" si="0"/>
        <v>88.39</v>
      </c>
      <c r="L50" s="161"/>
    </row>
    <row r="51" spans="2:12">
      <c r="B51" s="55" t="s">
        <v>25</v>
      </c>
      <c r="C51" s="127" t="s">
        <v>44</v>
      </c>
      <c r="D51" s="127"/>
      <c r="E51" s="127"/>
      <c r="F51" s="127"/>
      <c r="G51" s="127"/>
      <c r="H51" s="127"/>
      <c r="I51" s="127"/>
      <c r="J51" s="8">
        <v>0.03</v>
      </c>
      <c r="K51" s="161">
        <f t="shared" si="0"/>
        <v>106.07</v>
      </c>
      <c r="L51" s="161"/>
    </row>
    <row r="52" spans="2:12">
      <c r="B52" s="55" t="s">
        <v>26</v>
      </c>
      <c r="C52" s="127" t="s">
        <v>77</v>
      </c>
      <c r="D52" s="127"/>
      <c r="E52" s="127"/>
      <c r="F52" s="127"/>
      <c r="G52" s="127"/>
      <c r="H52" s="127"/>
      <c r="I52" s="127"/>
      <c r="J52" s="8">
        <v>1.4999999999999999E-2</v>
      </c>
      <c r="K52" s="161">
        <f t="shared" si="0"/>
        <v>53.04</v>
      </c>
      <c r="L52" s="161"/>
    </row>
    <row r="53" spans="2:12">
      <c r="B53" s="55" t="s">
        <v>27</v>
      </c>
      <c r="C53" s="127" t="s">
        <v>78</v>
      </c>
      <c r="D53" s="127"/>
      <c r="E53" s="127"/>
      <c r="F53" s="127"/>
      <c r="G53" s="127"/>
      <c r="H53" s="127"/>
      <c r="I53" s="127"/>
      <c r="J53" s="8">
        <v>0.01</v>
      </c>
      <c r="K53" s="161">
        <f t="shared" si="0"/>
        <v>35.36</v>
      </c>
      <c r="L53" s="161"/>
    </row>
    <row r="54" spans="2:12">
      <c r="B54" s="55" t="s">
        <v>28</v>
      </c>
      <c r="C54" s="127" t="s">
        <v>79</v>
      </c>
      <c r="D54" s="127"/>
      <c r="E54" s="127"/>
      <c r="F54" s="127"/>
      <c r="G54" s="127"/>
      <c r="H54" s="127"/>
      <c r="I54" s="127"/>
      <c r="J54" s="8">
        <v>6.0000000000000001E-3</v>
      </c>
      <c r="K54" s="161">
        <f t="shared" si="0"/>
        <v>21.21</v>
      </c>
      <c r="L54" s="161"/>
    </row>
    <row r="55" spans="2:12">
      <c r="B55" s="55" t="s">
        <v>29</v>
      </c>
      <c r="C55" s="127" t="s">
        <v>8</v>
      </c>
      <c r="D55" s="127"/>
      <c r="E55" s="127"/>
      <c r="F55" s="127"/>
      <c r="G55" s="127"/>
      <c r="H55" s="127"/>
      <c r="I55" s="127"/>
      <c r="J55" s="8">
        <v>2E-3</v>
      </c>
      <c r="K55" s="161">
        <f t="shared" si="0"/>
        <v>7.07</v>
      </c>
      <c r="L55" s="161"/>
    </row>
    <row r="56" spans="2:12">
      <c r="B56" s="55" t="s">
        <v>45</v>
      </c>
      <c r="C56" s="127" t="s">
        <v>9</v>
      </c>
      <c r="D56" s="127"/>
      <c r="E56" s="127"/>
      <c r="F56" s="127"/>
      <c r="G56" s="127"/>
      <c r="H56" s="127"/>
      <c r="I56" s="127"/>
      <c r="J56" s="8">
        <v>0.08</v>
      </c>
      <c r="K56" s="161">
        <f t="shared" si="0"/>
        <v>282.86</v>
      </c>
      <c r="L56" s="161"/>
    </row>
    <row r="57" spans="2:12">
      <c r="B57" s="41"/>
      <c r="C57" s="125" t="s">
        <v>10</v>
      </c>
      <c r="D57" s="125"/>
      <c r="E57" s="125"/>
      <c r="F57" s="125"/>
      <c r="G57" s="125"/>
      <c r="H57" s="125"/>
      <c r="I57" s="125"/>
      <c r="J57" s="42">
        <f>SUM(J49:J56)</f>
        <v>0.36800000000000005</v>
      </c>
      <c r="K57" s="162">
        <f>SUM(K49:L56)</f>
        <v>1301.1599999999999</v>
      </c>
      <c r="L57" s="162"/>
    </row>
    <row r="58" spans="2:12">
      <c r="B58" s="5"/>
      <c r="C58" s="164" t="s">
        <v>75</v>
      </c>
      <c r="D58" s="164"/>
      <c r="E58" s="164"/>
      <c r="F58" s="164"/>
      <c r="G58" s="164"/>
      <c r="H58" s="164"/>
      <c r="I58" s="164"/>
      <c r="J58" s="5"/>
      <c r="K58" s="5"/>
      <c r="L58" s="5"/>
    </row>
    <row r="59" spans="2:12" ht="3.75" customHeight="1">
      <c r="B59" s="5"/>
      <c r="C59" s="3"/>
      <c r="D59" s="3"/>
      <c r="E59" s="3"/>
      <c r="F59" s="3"/>
      <c r="G59" s="25"/>
      <c r="H59" s="5"/>
      <c r="I59" s="5"/>
      <c r="J59" s="5"/>
      <c r="K59" s="5"/>
      <c r="L59" s="5"/>
    </row>
    <row r="60" spans="2:12">
      <c r="B60" s="165" t="s">
        <v>46</v>
      </c>
      <c r="C60" s="165"/>
      <c r="D60" s="165"/>
      <c r="E60" s="165"/>
      <c r="F60" s="165"/>
      <c r="G60" s="166"/>
      <c r="H60" s="166"/>
      <c r="I60" s="166"/>
      <c r="J60" s="166"/>
      <c r="K60" s="166"/>
      <c r="L60" s="166"/>
    </row>
    <row r="61" spans="2:12">
      <c r="B61" s="55" t="s">
        <v>47</v>
      </c>
      <c r="C61" s="158" t="s">
        <v>4</v>
      </c>
      <c r="D61" s="158"/>
      <c r="E61" s="158"/>
      <c r="F61" s="158"/>
      <c r="G61" s="158"/>
      <c r="H61" s="158"/>
      <c r="I61" s="158"/>
      <c r="J61" s="158" t="s">
        <v>31</v>
      </c>
      <c r="K61" s="158"/>
      <c r="L61" s="158"/>
    </row>
    <row r="62" spans="2:12">
      <c r="B62" s="55" t="s">
        <v>23</v>
      </c>
      <c r="C62" s="167" t="s">
        <v>5</v>
      </c>
      <c r="D62" s="167"/>
      <c r="E62" s="167"/>
      <c r="F62" s="167"/>
      <c r="G62" s="167"/>
      <c r="H62" s="167"/>
      <c r="I62" s="167"/>
      <c r="J62" s="168">
        <f>($J$24*$J$23*2)-($J$20*6%*50%)</f>
        <v>97.247100000000003</v>
      </c>
      <c r="K62" s="168"/>
      <c r="L62" s="168"/>
    </row>
    <row r="63" spans="2:12">
      <c r="B63" s="55" t="s">
        <v>24</v>
      </c>
      <c r="C63" s="173" t="s">
        <v>48</v>
      </c>
      <c r="D63" s="173"/>
      <c r="E63" s="173"/>
      <c r="F63" s="173"/>
      <c r="G63" s="173"/>
      <c r="H63" s="173"/>
      <c r="I63" s="173"/>
      <c r="J63" s="153">
        <f>($J$23*$J$25)-($J$23*$J$25*2%)</f>
        <v>577.56299999999999</v>
      </c>
      <c r="K63" s="153"/>
      <c r="L63" s="153"/>
    </row>
    <row r="64" spans="2:12">
      <c r="B64" s="55" t="s">
        <v>25</v>
      </c>
      <c r="C64" s="173" t="s">
        <v>123</v>
      </c>
      <c r="D64" s="173"/>
      <c r="E64" s="173"/>
      <c r="F64" s="173"/>
      <c r="G64" s="173"/>
      <c r="H64" s="173"/>
      <c r="I64" s="173"/>
      <c r="J64" s="136">
        <v>140</v>
      </c>
      <c r="K64" s="136"/>
      <c r="L64" s="136"/>
    </row>
    <row r="65" spans="2:12">
      <c r="B65" s="55" t="s">
        <v>26</v>
      </c>
      <c r="C65" s="163" t="s">
        <v>124</v>
      </c>
      <c r="D65" s="163"/>
      <c r="E65" s="163"/>
      <c r="F65" s="163"/>
      <c r="G65" s="163"/>
      <c r="H65" s="163"/>
      <c r="I65" s="163"/>
      <c r="J65" s="153">
        <v>9</v>
      </c>
      <c r="K65" s="153"/>
      <c r="L65" s="153"/>
    </row>
    <row r="66" spans="2:12">
      <c r="B66" s="55" t="s">
        <v>27</v>
      </c>
      <c r="C66" s="163" t="s">
        <v>125</v>
      </c>
      <c r="D66" s="163"/>
      <c r="E66" s="163"/>
      <c r="F66" s="163"/>
      <c r="G66" s="163"/>
      <c r="H66" s="163"/>
      <c r="I66" s="163"/>
      <c r="J66" s="153">
        <v>14</v>
      </c>
      <c r="K66" s="153"/>
      <c r="L66" s="153"/>
    </row>
    <row r="67" spans="2:12">
      <c r="B67" s="55" t="s">
        <v>28</v>
      </c>
      <c r="C67" s="163" t="s">
        <v>127</v>
      </c>
      <c r="D67" s="163"/>
      <c r="E67" s="163"/>
      <c r="F67" s="163"/>
      <c r="G67" s="163"/>
      <c r="H67" s="163"/>
      <c r="I67" s="163"/>
      <c r="J67" s="153">
        <f>(($J$37/220)*$J$23)*1.5</f>
        <v>300.2685340909091</v>
      </c>
      <c r="K67" s="153"/>
      <c r="L67" s="153"/>
    </row>
    <row r="68" spans="2:12">
      <c r="B68" s="55" t="s">
        <v>29</v>
      </c>
      <c r="C68" s="122" t="s">
        <v>126</v>
      </c>
      <c r="D68" s="122"/>
      <c r="E68" s="122"/>
      <c r="F68" s="122"/>
      <c r="G68" s="122"/>
      <c r="H68" s="122"/>
      <c r="I68" s="122"/>
      <c r="J68" s="136"/>
      <c r="K68" s="136"/>
      <c r="L68" s="136"/>
    </row>
    <row r="69" spans="2:12">
      <c r="B69" s="158" t="s">
        <v>10</v>
      </c>
      <c r="C69" s="158"/>
      <c r="D69" s="158"/>
      <c r="E69" s="158"/>
      <c r="F69" s="158"/>
      <c r="G69" s="158"/>
      <c r="H69" s="158"/>
      <c r="I69" s="158"/>
      <c r="J69" s="106">
        <f>SUM(J62:L68)</f>
        <v>1138.0786340909092</v>
      </c>
      <c r="K69" s="106"/>
      <c r="L69" s="106"/>
    </row>
    <row r="70" spans="2:12" ht="11.25" customHeight="1">
      <c r="B70" s="5"/>
      <c r="C70" s="3"/>
      <c r="D70" s="3"/>
      <c r="E70" s="3"/>
      <c r="F70" s="3"/>
      <c r="G70" s="25"/>
      <c r="H70" s="5"/>
      <c r="I70" s="5"/>
      <c r="J70" s="5"/>
      <c r="K70" s="5"/>
      <c r="L70" s="5"/>
    </row>
    <row r="71" spans="2:12">
      <c r="B71" s="165" t="s">
        <v>50</v>
      </c>
      <c r="C71" s="165"/>
      <c r="D71" s="165"/>
      <c r="E71" s="165"/>
      <c r="F71" s="165"/>
      <c r="G71" s="165"/>
      <c r="H71" s="165"/>
      <c r="I71" s="165"/>
      <c r="J71" s="165"/>
      <c r="K71" s="165"/>
      <c r="L71" s="165"/>
    </row>
    <row r="72" spans="2:12" ht="24" customHeight="1">
      <c r="B72" s="55">
        <v>2</v>
      </c>
      <c r="C72" s="183" t="s">
        <v>53</v>
      </c>
      <c r="D72" s="183"/>
      <c r="E72" s="183"/>
      <c r="F72" s="183"/>
      <c r="G72" s="183"/>
      <c r="H72" s="183"/>
      <c r="I72" s="183"/>
      <c r="J72" s="158" t="s">
        <v>31</v>
      </c>
      <c r="K72" s="158"/>
      <c r="L72" s="158"/>
    </row>
    <row r="73" spans="2:12">
      <c r="B73" s="55" t="s">
        <v>51</v>
      </c>
      <c r="C73" s="169" t="s">
        <v>41</v>
      </c>
      <c r="D73" s="169"/>
      <c r="E73" s="169"/>
      <c r="F73" s="169"/>
      <c r="G73" s="169"/>
      <c r="H73" s="169"/>
      <c r="I73" s="169"/>
      <c r="J73" s="170">
        <f>$K$45</f>
        <v>599.81642369999997</v>
      </c>
      <c r="K73" s="171"/>
      <c r="L73" s="172"/>
    </row>
    <row r="74" spans="2:12">
      <c r="B74" s="55" t="s">
        <v>52</v>
      </c>
      <c r="C74" s="176" t="s">
        <v>43</v>
      </c>
      <c r="D74" s="176"/>
      <c r="E74" s="176"/>
      <c r="F74" s="176"/>
      <c r="G74" s="176"/>
      <c r="H74" s="176"/>
      <c r="I74" s="176"/>
      <c r="J74" s="170">
        <f>$K$57</f>
        <v>1301.1599999999999</v>
      </c>
      <c r="K74" s="171"/>
      <c r="L74" s="172"/>
    </row>
    <row r="75" spans="2:12">
      <c r="B75" s="55" t="s">
        <v>47</v>
      </c>
      <c r="C75" s="176" t="s">
        <v>4</v>
      </c>
      <c r="D75" s="176"/>
      <c r="E75" s="176"/>
      <c r="F75" s="176"/>
      <c r="G75" s="176"/>
      <c r="H75" s="176"/>
      <c r="I75" s="176"/>
      <c r="J75" s="177">
        <f>$J$69</f>
        <v>1138.0786340909092</v>
      </c>
      <c r="K75" s="171"/>
      <c r="L75" s="172"/>
    </row>
    <row r="76" spans="2:12">
      <c r="B76" s="178" t="s">
        <v>10</v>
      </c>
      <c r="C76" s="178"/>
      <c r="D76" s="178"/>
      <c r="E76" s="178"/>
      <c r="F76" s="178"/>
      <c r="G76" s="178"/>
      <c r="H76" s="178"/>
      <c r="I76" s="178"/>
      <c r="J76" s="106">
        <f>SUM(J73:L75)</f>
        <v>3039.0550577909089</v>
      </c>
      <c r="K76" s="106"/>
      <c r="L76" s="106"/>
    </row>
    <row r="77" spans="2:12" ht="27" customHeight="1">
      <c r="B77" s="5"/>
      <c r="C77" s="3"/>
      <c r="D77" s="3"/>
      <c r="E77" s="3"/>
      <c r="F77" s="3"/>
      <c r="G77" s="26"/>
      <c r="H77" s="27"/>
      <c r="I77" s="27"/>
      <c r="J77" s="5"/>
      <c r="K77" s="5"/>
      <c r="L77" s="5"/>
    </row>
    <row r="78" spans="2:12" ht="12" customHeight="1">
      <c r="B78" s="200" t="s">
        <v>54</v>
      </c>
      <c r="C78" s="200"/>
      <c r="D78" s="200"/>
      <c r="E78" s="200"/>
      <c r="F78" s="200"/>
      <c r="G78" s="200"/>
      <c r="H78" s="200"/>
      <c r="I78" s="200"/>
      <c r="J78" s="200"/>
      <c r="K78" s="200"/>
      <c r="L78" s="200"/>
    </row>
    <row r="79" spans="2:12" ht="2.25" customHeight="1">
      <c r="B79" s="5"/>
      <c r="C79" s="3"/>
      <c r="D79" s="3"/>
      <c r="E79" s="3"/>
      <c r="F79" s="3"/>
      <c r="G79" s="26"/>
      <c r="H79" s="27"/>
      <c r="I79" s="27"/>
      <c r="J79" s="5"/>
      <c r="K79" s="5"/>
      <c r="L79" s="5"/>
    </row>
    <row r="80" spans="2:12">
      <c r="B80" s="55">
        <v>3</v>
      </c>
      <c r="C80" s="183" t="s">
        <v>11</v>
      </c>
      <c r="D80" s="183"/>
      <c r="E80" s="183"/>
      <c r="F80" s="183"/>
      <c r="G80" s="183"/>
      <c r="H80" s="183"/>
      <c r="I80" s="183"/>
      <c r="J80" s="36" t="s">
        <v>112</v>
      </c>
      <c r="K80" s="183" t="s">
        <v>3</v>
      </c>
      <c r="L80" s="183"/>
    </row>
    <row r="81" spans="2:14">
      <c r="B81" s="55" t="s">
        <v>23</v>
      </c>
      <c r="C81" s="127" t="s">
        <v>12</v>
      </c>
      <c r="D81" s="127"/>
      <c r="E81" s="127"/>
      <c r="F81" s="127"/>
      <c r="G81" s="127"/>
      <c r="H81" s="127"/>
      <c r="I81" s="127"/>
      <c r="J81" s="48">
        <v>4.5999999999999999E-3</v>
      </c>
      <c r="K81" s="184">
        <f t="shared" ref="K81:K86" si="1">($J$37)*J81</f>
        <v>13.5054114</v>
      </c>
      <c r="L81" s="184"/>
      <c r="N81" s="9"/>
    </row>
    <row r="82" spans="2:14">
      <c r="B82" s="55" t="s">
        <v>24</v>
      </c>
      <c r="C82" s="127" t="s">
        <v>16</v>
      </c>
      <c r="D82" s="127"/>
      <c r="E82" s="127"/>
      <c r="F82" s="127"/>
      <c r="G82" s="127"/>
      <c r="H82" s="127"/>
      <c r="I82" s="127"/>
      <c r="J82" s="48">
        <v>2.9999999999999997E-4</v>
      </c>
      <c r="K82" s="184">
        <f t="shared" si="1"/>
        <v>0.88078769999999984</v>
      </c>
      <c r="L82" s="184"/>
      <c r="N82" s="10"/>
    </row>
    <row r="83" spans="2:14" ht="27.75" customHeight="1">
      <c r="B83" s="55" t="s">
        <v>25</v>
      </c>
      <c r="C83" s="127" t="s">
        <v>81</v>
      </c>
      <c r="D83" s="127"/>
      <c r="E83" s="127"/>
      <c r="F83" s="127"/>
      <c r="G83" s="127"/>
      <c r="H83" s="127"/>
      <c r="I83" s="127"/>
      <c r="J83" s="48">
        <v>3.5000000000000003E-2</v>
      </c>
      <c r="K83" s="184">
        <f t="shared" si="1"/>
        <v>102.758565</v>
      </c>
      <c r="L83" s="184"/>
      <c r="N83" s="10"/>
    </row>
    <row r="84" spans="2:14">
      <c r="B84" s="55" t="s">
        <v>26</v>
      </c>
      <c r="C84" s="127" t="s">
        <v>13</v>
      </c>
      <c r="D84" s="127"/>
      <c r="E84" s="127"/>
      <c r="F84" s="127"/>
      <c r="G84" s="127"/>
      <c r="H84" s="127"/>
      <c r="I84" s="127"/>
      <c r="J84" s="48">
        <v>1.9400000000000001E-2</v>
      </c>
      <c r="K84" s="184">
        <f t="shared" si="1"/>
        <v>56.957604599999996</v>
      </c>
      <c r="L84" s="184"/>
      <c r="N84" s="9"/>
    </row>
    <row r="85" spans="2:14" ht="25.5" customHeight="1">
      <c r="B85" s="55" t="s">
        <v>27</v>
      </c>
      <c r="C85" s="127" t="s">
        <v>86</v>
      </c>
      <c r="D85" s="127"/>
      <c r="E85" s="127"/>
      <c r="F85" s="127"/>
      <c r="G85" s="127"/>
      <c r="H85" s="127"/>
      <c r="I85" s="127"/>
      <c r="J85" s="48">
        <v>7.1000000000000004E-3</v>
      </c>
      <c r="K85" s="184">
        <f t="shared" si="1"/>
        <v>20.845308899999999</v>
      </c>
      <c r="L85" s="184"/>
    </row>
    <row r="86" spans="2:14" ht="29.25" customHeight="1">
      <c r="B86" s="55" t="s">
        <v>28</v>
      </c>
      <c r="C86" s="127" t="s">
        <v>82</v>
      </c>
      <c r="D86" s="127"/>
      <c r="E86" s="127"/>
      <c r="F86" s="127"/>
      <c r="G86" s="127"/>
      <c r="H86" s="127"/>
      <c r="I86" s="127"/>
      <c r="J86" s="48">
        <v>2.4000000000000001E-4</v>
      </c>
      <c r="K86" s="184">
        <f t="shared" si="1"/>
        <v>0.70463016000000001</v>
      </c>
      <c r="L86" s="184"/>
    </row>
    <row r="87" spans="2:14">
      <c r="B87" s="125" t="s">
        <v>10</v>
      </c>
      <c r="C87" s="125"/>
      <c r="D87" s="125"/>
      <c r="E87" s="125"/>
      <c r="F87" s="125"/>
      <c r="G87" s="125"/>
      <c r="H87" s="125"/>
      <c r="I87" s="125"/>
      <c r="J87" s="49">
        <f>SUM(J81:J86)</f>
        <v>6.6640000000000005E-2</v>
      </c>
      <c r="K87" s="162">
        <f>SUM(K81:L86)</f>
        <v>195.65230775999999</v>
      </c>
      <c r="L87" s="162"/>
    </row>
    <row r="88" spans="2:14" ht="22.5" customHeight="1">
      <c r="B88" s="5"/>
      <c r="C88" s="3"/>
      <c r="D88" s="3"/>
      <c r="E88" s="3"/>
      <c r="F88" s="3"/>
      <c r="G88" s="25"/>
      <c r="H88" s="5"/>
      <c r="I88" s="5"/>
      <c r="J88" s="5"/>
      <c r="K88" s="5"/>
      <c r="L88" s="5"/>
    </row>
    <row r="89" spans="2:14">
      <c r="B89" s="200" t="s">
        <v>55</v>
      </c>
      <c r="C89" s="200"/>
      <c r="D89" s="200"/>
      <c r="E89" s="200"/>
      <c r="F89" s="200"/>
      <c r="G89" s="200"/>
      <c r="H89" s="200"/>
      <c r="I89" s="200"/>
      <c r="J89" s="200"/>
      <c r="K89" s="200"/>
      <c r="L89" s="200"/>
    </row>
    <row r="90" spans="2:14" ht="3" customHeight="1">
      <c r="B90" s="5"/>
      <c r="C90" s="3"/>
      <c r="D90" s="3"/>
      <c r="E90" s="3"/>
      <c r="F90" s="3"/>
      <c r="G90" s="25"/>
      <c r="H90" s="5"/>
      <c r="I90" s="5"/>
      <c r="J90" s="5"/>
      <c r="K90" s="5"/>
      <c r="L90" s="5"/>
    </row>
    <row r="91" spans="2:14">
      <c r="B91" s="180" t="s">
        <v>56</v>
      </c>
      <c r="C91" s="180"/>
      <c r="D91" s="180"/>
      <c r="E91" s="180"/>
      <c r="F91" s="180"/>
      <c r="G91" s="180"/>
      <c r="H91" s="180"/>
      <c r="I91" s="180"/>
      <c r="J91" s="180"/>
      <c r="K91" s="180"/>
      <c r="L91" s="180"/>
    </row>
    <row r="92" spans="2:14" ht="12.75" customHeight="1">
      <c r="B92" s="43" t="s">
        <v>57</v>
      </c>
      <c r="C92" s="179" t="s">
        <v>87</v>
      </c>
      <c r="D92" s="179"/>
      <c r="E92" s="179"/>
      <c r="F92" s="179"/>
      <c r="G92" s="179"/>
      <c r="H92" s="179"/>
      <c r="I92" s="179"/>
      <c r="J92" s="36" t="s">
        <v>73</v>
      </c>
      <c r="K92" s="201" t="s">
        <v>31</v>
      </c>
      <c r="L92" s="202"/>
    </row>
    <row r="93" spans="2:14">
      <c r="B93" s="44" t="s">
        <v>23</v>
      </c>
      <c r="C93" s="116" t="s">
        <v>88</v>
      </c>
      <c r="D93" s="116"/>
      <c r="E93" s="116"/>
      <c r="F93" s="116"/>
      <c r="G93" s="116"/>
      <c r="H93" s="116"/>
      <c r="I93" s="116"/>
      <c r="J93" s="28">
        <v>1.7000000000000001E-2</v>
      </c>
      <c r="K93" s="133">
        <f>$J$37*J93</f>
        <v>49.911303000000004</v>
      </c>
      <c r="L93" s="134"/>
    </row>
    <row r="94" spans="2:14" ht="12.75" customHeight="1">
      <c r="B94" s="43" t="s">
        <v>24</v>
      </c>
      <c r="C94" s="116" t="s">
        <v>89</v>
      </c>
      <c r="D94" s="116"/>
      <c r="E94" s="116"/>
      <c r="F94" s="116"/>
      <c r="G94" s="116"/>
      <c r="H94" s="116"/>
      <c r="I94" s="116"/>
      <c r="J94" s="28">
        <v>1.6299999999999999E-2</v>
      </c>
      <c r="K94" s="133">
        <f t="shared" ref="K94:K99" si="2">$J$37*J94</f>
        <v>47.856131699999992</v>
      </c>
      <c r="L94" s="134"/>
    </row>
    <row r="95" spans="2:14" ht="12.75" customHeight="1">
      <c r="B95" s="43" t="s">
        <v>25</v>
      </c>
      <c r="C95" s="116" t="s">
        <v>90</v>
      </c>
      <c r="D95" s="116"/>
      <c r="E95" s="116"/>
      <c r="F95" s="116"/>
      <c r="G95" s="116"/>
      <c r="H95" s="116"/>
      <c r="I95" s="116"/>
      <c r="J95" s="28">
        <v>2.0000000000000001E-4</v>
      </c>
      <c r="K95" s="133">
        <f t="shared" si="2"/>
        <v>0.58719180000000004</v>
      </c>
      <c r="L95" s="134"/>
    </row>
    <row r="96" spans="2:14">
      <c r="B96" s="43" t="s">
        <v>26</v>
      </c>
      <c r="C96" s="116" t="s">
        <v>91</v>
      </c>
      <c r="D96" s="116"/>
      <c r="E96" s="116"/>
      <c r="F96" s="116"/>
      <c r="G96" s="116"/>
      <c r="H96" s="116"/>
      <c r="I96" s="116"/>
      <c r="J96" s="28">
        <v>3.3E-3</v>
      </c>
      <c r="K96" s="133">
        <f t="shared" si="2"/>
        <v>9.6886646999999986</v>
      </c>
      <c r="L96" s="134"/>
    </row>
    <row r="97" spans="2:12" ht="12.75" customHeight="1">
      <c r="B97" s="43" t="s">
        <v>27</v>
      </c>
      <c r="C97" s="116" t="s">
        <v>92</v>
      </c>
      <c r="D97" s="116"/>
      <c r="E97" s="116"/>
      <c r="F97" s="116"/>
      <c r="G97" s="116"/>
      <c r="H97" s="116"/>
      <c r="I97" s="116"/>
      <c r="J97" s="29">
        <v>5.5000000000000003E-4</v>
      </c>
      <c r="K97" s="133">
        <f t="shared" si="2"/>
        <v>1.6147774500000001</v>
      </c>
      <c r="L97" s="134"/>
    </row>
    <row r="98" spans="2:12" ht="12.75" customHeight="1">
      <c r="B98" s="43" t="s">
        <v>28</v>
      </c>
      <c r="C98" s="116" t="s">
        <v>83</v>
      </c>
      <c r="D98" s="116"/>
      <c r="E98" s="116"/>
      <c r="F98" s="116"/>
      <c r="G98" s="116"/>
      <c r="H98" s="116"/>
      <c r="I98" s="116"/>
      <c r="J98" s="28">
        <v>1.3899999999999999E-2</v>
      </c>
      <c r="K98" s="133">
        <f t="shared" si="2"/>
        <v>40.809830099999992</v>
      </c>
      <c r="L98" s="134"/>
    </row>
    <row r="99" spans="2:12">
      <c r="B99" s="43" t="s">
        <v>29</v>
      </c>
      <c r="C99" s="116" t="s">
        <v>93</v>
      </c>
      <c r="D99" s="116"/>
      <c r="E99" s="116"/>
      <c r="F99" s="116"/>
      <c r="G99" s="116"/>
      <c r="H99" s="116"/>
      <c r="I99" s="116"/>
      <c r="J99" s="28">
        <v>0</v>
      </c>
      <c r="K99" s="133">
        <f t="shared" si="2"/>
        <v>0</v>
      </c>
      <c r="L99" s="134"/>
    </row>
    <row r="100" spans="2:12">
      <c r="B100" s="43"/>
      <c r="C100" s="187" t="s">
        <v>10</v>
      </c>
      <c r="D100" s="188"/>
      <c r="E100" s="188"/>
      <c r="F100" s="188"/>
      <c r="G100" s="188"/>
      <c r="H100" s="188"/>
      <c r="I100" s="189"/>
      <c r="J100" s="15">
        <f>SUM(J93:J99)</f>
        <v>5.124999999999999E-2</v>
      </c>
      <c r="K100" s="174">
        <f>SUM(K93:K99)</f>
        <v>150.46789874999999</v>
      </c>
      <c r="L100" s="175"/>
    </row>
    <row r="101" spans="2:12" ht="30" customHeight="1">
      <c r="B101" s="43" t="s">
        <v>45</v>
      </c>
      <c r="C101" s="130" t="s">
        <v>84</v>
      </c>
      <c r="D101" s="131"/>
      <c r="E101" s="131"/>
      <c r="F101" s="131"/>
      <c r="G101" s="131"/>
      <c r="H101" s="131"/>
      <c r="I101" s="132"/>
      <c r="J101" s="28">
        <f>$J$100*$J$57</f>
        <v>1.8859999999999998E-2</v>
      </c>
      <c r="K101" s="133">
        <f>$J$37*J101</f>
        <v>55.372186739999989</v>
      </c>
      <c r="L101" s="134"/>
    </row>
    <row r="102" spans="2:12">
      <c r="B102" s="125" t="s">
        <v>10</v>
      </c>
      <c r="C102" s="125"/>
      <c r="D102" s="125"/>
      <c r="E102" s="125"/>
      <c r="F102" s="125"/>
      <c r="G102" s="125"/>
      <c r="H102" s="125"/>
      <c r="I102" s="125"/>
      <c r="J102" s="45">
        <f>SUM(J100:J101)</f>
        <v>7.0109999999999992E-2</v>
      </c>
      <c r="K102" s="195">
        <f>SUM(K100:L101)</f>
        <v>205.84008548999998</v>
      </c>
      <c r="L102" s="196"/>
    </row>
    <row r="103" spans="2:12" ht="9" customHeight="1">
      <c r="B103" s="17"/>
      <c r="C103" s="17"/>
      <c r="D103" s="17"/>
      <c r="E103" s="17"/>
      <c r="F103" s="17"/>
      <c r="G103" s="17"/>
      <c r="H103" s="17"/>
      <c r="I103" s="17"/>
      <c r="J103" s="18"/>
      <c r="K103" s="19"/>
      <c r="L103" s="19"/>
    </row>
    <row r="104" spans="2:12">
      <c r="B104" s="181" t="s">
        <v>58</v>
      </c>
      <c r="C104" s="181"/>
      <c r="D104" s="181"/>
      <c r="E104" s="181"/>
      <c r="F104" s="181"/>
      <c r="G104" s="181"/>
      <c r="H104" s="181"/>
      <c r="I104" s="181"/>
      <c r="J104" s="181"/>
      <c r="K104" s="181"/>
      <c r="L104" s="181"/>
    </row>
    <row r="105" spans="2:12">
      <c r="B105" s="55" t="s">
        <v>59</v>
      </c>
      <c r="C105" s="183" t="s">
        <v>94</v>
      </c>
      <c r="D105" s="183"/>
      <c r="E105" s="183"/>
      <c r="F105" s="183"/>
      <c r="G105" s="183"/>
      <c r="H105" s="183"/>
      <c r="I105" s="183"/>
      <c r="J105" s="125" t="s">
        <v>31</v>
      </c>
      <c r="K105" s="125"/>
      <c r="L105" s="125"/>
    </row>
    <row r="106" spans="2:12">
      <c r="B106" s="52" t="s">
        <v>23</v>
      </c>
      <c r="C106" s="199" t="s">
        <v>95</v>
      </c>
      <c r="D106" s="199"/>
      <c r="E106" s="199"/>
      <c r="F106" s="199"/>
      <c r="G106" s="199"/>
      <c r="H106" s="199"/>
      <c r="I106" s="199"/>
      <c r="J106" s="156">
        <v>0</v>
      </c>
      <c r="K106" s="156"/>
      <c r="L106" s="156"/>
    </row>
    <row r="107" spans="2:12">
      <c r="B107" s="125" t="s">
        <v>10</v>
      </c>
      <c r="C107" s="125"/>
      <c r="D107" s="125"/>
      <c r="E107" s="125"/>
      <c r="F107" s="125"/>
      <c r="G107" s="125"/>
      <c r="H107" s="125"/>
      <c r="I107" s="125"/>
      <c r="J107" s="197">
        <f>J106</f>
        <v>0</v>
      </c>
      <c r="K107" s="197"/>
      <c r="L107" s="197"/>
    </row>
    <row r="108" spans="2:12" ht="21" customHeight="1">
      <c r="B108" s="6"/>
      <c r="C108" s="7"/>
      <c r="D108" s="6"/>
      <c r="E108" s="6"/>
      <c r="F108" s="6"/>
      <c r="G108" s="6"/>
      <c r="H108" s="6"/>
      <c r="I108" s="6"/>
      <c r="J108" s="6"/>
      <c r="K108" s="6"/>
      <c r="L108" s="6"/>
    </row>
    <row r="109" spans="2:12">
      <c r="B109" s="165" t="s">
        <v>60</v>
      </c>
      <c r="C109" s="165"/>
      <c r="D109" s="165"/>
      <c r="E109" s="165"/>
      <c r="F109" s="165"/>
      <c r="G109" s="165"/>
      <c r="H109" s="165"/>
      <c r="I109" s="165"/>
      <c r="J109" s="165"/>
      <c r="K109" s="165"/>
      <c r="L109" s="165"/>
    </row>
    <row r="110" spans="2:12" ht="25.5" customHeight="1">
      <c r="B110" s="55">
        <v>4</v>
      </c>
      <c r="C110" s="183" t="s">
        <v>96</v>
      </c>
      <c r="D110" s="183"/>
      <c r="E110" s="183"/>
      <c r="F110" s="183"/>
      <c r="G110" s="183"/>
      <c r="H110" s="183"/>
      <c r="I110" s="183"/>
      <c r="J110" s="158" t="s">
        <v>31</v>
      </c>
      <c r="K110" s="158"/>
      <c r="L110" s="158"/>
    </row>
    <row r="111" spans="2:12">
      <c r="B111" s="55" t="s">
        <v>57</v>
      </c>
      <c r="C111" s="116" t="s">
        <v>87</v>
      </c>
      <c r="D111" s="116"/>
      <c r="E111" s="116"/>
      <c r="F111" s="116"/>
      <c r="G111" s="116"/>
      <c r="H111" s="116"/>
      <c r="I111" s="116"/>
      <c r="J111" s="184">
        <f>K102</f>
        <v>205.84008548999998</v>
      </c>
      <c r="K111" s="184"/>
      <c r="L111" s="184"/>
    </row>
    <row r="112" spans="2:12">
      <c r="B112" s="55" t="s">
        <v>59</v>
      </c>
      <c r="C112" s="116" t="s">
        <v>94</v>
      </c>
      <c r="D112" s="116"/>
      <c r="E112" s="116"/>
      <c r="F112" s="116"/>
      <c r="G112" s="116"/>
      <c r="H112" s="116"/>
      <c r="I112" s="116"/>
      <c r="J112" s="156">
        <f>J107</f>
        <v>0</v>
      </c>
      <c r="K112" s="156"/>
      <c r="L112" s="156"/>
    </row>
    <row r="113" spans="2:12" ht="12.75" customHeight="1">
      <c r="B113" s="198" t="s">
        <v>10</v>
      </c>
      <c r="C113" s="198"/>
      <c r="D113" s="198"/>
      <c r="E113" s="198"/>
      <c r="F113" s="198"/>
      <c r="G113" s="198"/>
      <c r="H113" s="198"/>
      <c r="I113" s="198"/>
      <c r="J113" s="162">
        <f>J111+J112</f>
        <v>205.84008548999998</v>
      </c>
      <c r="K113" s="162"/>
      <c r="L113" s="162"/>
    </row>
    <row r="114" spans="2:12">
      <c r="B114" s="181"/>
      <c r="C114" s="181"/>
      <c r="D114" s="181"/>
      <c r="E114" s="181"/>
      <c r="F114" s="181"/>
      <c r="G114" s="181"/>
      <c r="H114" s="181"/>
      <c r="I114" s="181"/>
      <c r="J114" s="182"/>
      <c r="K114" s="182"/>
      <c r="L114" s="182"/>
    </row>
    <row r="115" spans="2:12">
      <c r="B115" s="115" t="s">
        <v>61</v>
      </c>
      <c r="C115" s="115"/>
      <c r="D115" s="115"/>
      <c r="E115" s="115"/>
      <c r="F115" s="115"/>
      <c r="G115" s="115"/>
      <c r="H115" s="115"/>
      <c r="I115" s="115"/>
      <c r="J115" s="115"/>
      <c r="K115" s="115"/>
      <c r="L115" s="115"/>
    </row>
    <row r="116" spans="2:12">
      <c r="B116" s="6"/>
      <c r="C116" s="7"/>
      <c r="D116" s="6"/>
      <c r="E116" s="6"/>
      <c r="F116" s="6"/>
      <c r="G116" s="6"/>
      <c r="H116" s="6"/>
      <c r="I116" s="6"/>
      <c r="J116" s="6"/>
      <c r="K116" s="6"/>
      <c r="L116" s="6"/>
    </row>
    <row r="117" spans="2:12">
      <c r="B117" s="55">
        <v>5</v>
      </c>
      <c r="C117" s="185" t="s">
        <v>6</v>
      </c>
      <c r="D117" s="185"/>
      <c r="E117" s="185"/>
      <c r="F117" s="185"/>
      <c r="G117" s="185"/>
      <c r="H117" s="185"/>
      <c r="I117" s="185"/>
      <c r="J117" s="114" t="s">
        <v>31</v>
      </c>
      <c r="K117" s="158"/>
      <c r="L117" s="158"/>
    </row>
    <row r="118" spans="2:12">
      <c r="B118" s="52" t="s">
        <v>23</v>
      </c>
      <c r="C118" s="116" t="s">
        <v>151</v>
      </c>
      <c r="D118" s="116"/>
      <c r="E118" s="116"/>
      <c r="F118" s="116"/>
      <c r="G118" s="116"/>
      <c r="H118" s="116"/>
      <c r="I118" s="116"/>
      <c r="J118" s="186">
        <f>UNIFORMES!E12</f>
        <v>61.813333333333333</v>
      </c>
      <c r="K118" s="155"/>
      <c r="L118" s="155"/>
    </row>
    <row r="119" spans="2:12">
      <c r="B119" s="52" t="s">
        <v>24</v>
      </c>
      <c r="C119" s="116" t="s">
        <v>179</v>
      </c>
      <c r="D119" s="116"/>
      <c r="E119" s="116"/>
      <c r="F119" s="116"/>
      <c r="G119" s="116"/>
      <c r="H119" s="116"/>
      <c r="I119" s="116"/>
      <c r="J119" s="186">
        <f>MATERIAL!F13</f>
        <v>125.42916666666669</v>
      </c>
      <c r="K119" s="155"/>
      <c r="L119" s="155"/>
    </row>
    <row r="120" spans="2:12">
      <c r="B120" s="52" t="s">
        <v>25</v>
      </c>
      <c r="C120" s="116" t="s">
        <v>181</v>
      </c>
      <c r="D120" s="116"/>
      <c r="E120" s="116"/>
      <c r="F120" s="116"/>
      <c r="G120" s="116"/>
      <c r="H120" s="116"/>
      <c r="I120" s="116"/>
      <c r="J120" s="186">
        <f>EQUIPAMENTOS!E12*80%/96</f>
        <v>11.496875000000001</v>
      </c>
      <c r="K120" s="155"/>
      <c r="L120" s="155"/>
    </row>
    <row r="121" spans="2:12">
      <c r="B121" s="52" t="s">
        <v>26</v>
      </c>
      <c r="C121" s="116" t="s">
        <v>182</v>
      </c>
      <c r="D121" s="116"/>
      <c r="E121" s="116"/>
      <c r="F121" s="116"/>
      <c r="G121" s="116"/>
      <c r="H121" s="116"/>
      <c r="I121" s="116"/>
      <c r="J121" s="186">
        <f>EQUIPAMENTOS!E12*0.5%</f>
        <v>6.8981250000000003</v>
      </c>
      <c r="K121" s="155"/>
      <c r="L121" s="155"/>
    </row>
    <row r="122" spans="2:12">
      <c r="B122" s="158" t="s">
        <v>37</v>
      </c>
      <c r="C122" s="158"/>
      <c r="D122" s="158"/>
      <c r="E122" s="158"/>
      <c r="F122" s="158"/>
      <c r="G122" s="158"/>
      <c r="H122" s="158"/>
      <c r="I122" s="158"/>
      <c r="J122" s="109">
        <f>SUM(J118:L121)</f>
        <v>205.63749999999999</v>
      </c>
      <c r="K122" s="106"/>
      <c r="L122" s="106"/>
    </row>
    <row r="123" spans="2:12">
      <c r="B123" s="6"/>
      <c r="C123" s="7"/>
      <c r="D123" s="6"/>
      <c r="E123" s="6"/>
      <c r="F123" s="6"/>
      <c r="G123" s="6"/>
      <c r="H123" s="6"/>
      <c r="I123" s="6"/>
      <c r="J123" s="6"/>
      <c r="K123" s="6"/>
      <c r="L123" s="6"/>
    </row>
    <row r="124" spans="2:12">
      <c r="B124" s="115" t="s">
        <v>62</v>
      </c>
      <c r="C124" s="115"/>
      <c r="D124" s="115"/>
      <c r="E124" s="115"/>
      <c r="F124" s="115"/>
      <c r="G124" s="115"/>
      <c r="H124" s="115"/>
      <c r="I124" s="115"/>
      <c r="J124" s="115"/>
      <c r="K124" s="115"/>
      <c r="L124" s="115"/>
    </row>
    <row r="125" spans="2:12">
      <c r="B125" s="6"/>
      <c r="C125" s="7"/>
      <c r="D125" s="6"/>
      <c r="E125" s="6"/>
      <c r="F125" s="6"/>
      <c r="G125" s="6"/>
      <c r="H125" s="6"/>
      <c r="I125" s="6"/>
      <c r="J125" s="6"/>
      <c r="K125" s="6"/>
      <c r="L125" s="6"/>
    </row>
    <row r="126" spans="2:12">
      <c r="B126" s="55">
        <v>6</v>
      </c>
      <c r="C126" s="190" t="s">
        <v>14</v>
      </c>
      <c r="D126" s="190"/>
      <c r="E126" s="190"/>
      <c r="F126" s="190"/>
      <c r="G126" s="190"/>
      <c r="H126" s="190"/>
      <c r="I126" s="190"/>
      <c r="J126" s="36" t="s">
        <v>112</v>
      </c>
      <c r="K126" s="143" t="s">
        <v>3</v>
      </c>
      <c r="L126" s="145"/>
    </row>
    <row r="127" spans="2:12" ht="12.75" customHeight="1">
      <c r="B127" s="52" t="s">
        <v>23</v>
      </c>
      <c r="C127" s="116" t="s">
        <v>63</v>
      </c>
      <c r="D127" s="116"/>
      <c r="E127" s="116"/>
      <c r="F127" s="116"/>
      <c r="G127" s="116"/>
      <c r="H127" s="116"/>
      <c r="I127" s="116"/>
      <c r="J127" s="11">
        <v>0.05</v>
      </c>
      <c r="K127" s="128">
        <f>$J$143*J127</f>
        <v>329.10719755204548</v>
      </c>
      <c r="L127" s="129"/>
    </row>
    <row r="128" spans="2:12">
      <c r="B128" s="52" t="s">
        <v>24</v>
      </c>
      <c r="C128" s="191" t="s">
        <v>64</v>
      </c>
      <c r="D128" s="191"/>
      <c r="E128" s="191"/>
      <c r="F128" s="191"/>
      <c r="G128" s="191"/>
      <c r="H128" s="191"/>
      <c r="I128" s="191"/>
      <c r="J128" s="12">
        <v>6.7900000000000002E-2</v>
      </c>
      <c r="K128" s="128">
        <f>($J$143+$K$127)*J128</f>
        <v>469.27395298946163</v>
      </c>
      <c r="L128" s="129"/>
    </row>
    <row r="129" spans="2:12">
      <c r="B129" s="52" t="s">
        <v>25</v>
      </c>
      <c r="C129" s="192" t="s">
        <v>65</v>
      </c>
      <c r="D129" s="193"/>
      <c r="E129" s="193"/>
      <c r="F129" s="193"/>
      <c r="G129" s="193"/>
      <c r="H129" s="193"/>
      <c r="I129" s="194"/>
      <c r="J129" s="13"/>
      <c r="K129" s="128"/>
      <c r="L129" s="129"/>
    </row>
    <row r="130" spans="2:12" ht="27.75" customHeight="1">
      <c r="B130" s="52"/>
      <c r="C130" s="116" t="s">
        <v>183</v>
      </c>
      <c r="D130" s="116"/>
      <c r="E130" s="116"/>
      <c r="F130" s="116"/>
      <c r="G130" s="116"/>
      <c r="H130" s="116"/>
      <c r="I130" s="116"/>
      <c r="J130" s="14">
        <v>9.2499999999999999E-2</v>
      </c>
      <c r="K130" s="170">
        <f>(($J$143+$K$127+$K$128)/(1-($J$130+$J$131+$J$132))*J130)</f>
        <v>796.14993807157259</v>
      </c>
      <c r="L130" s="129"/>
    </row>
    <row r="131" spans="2:12" ht="12.75" customHeight="1">
      <c r="B131" s="52"/>
      <c r="C131" s="116" t="s">
        <v>66</v>
      </c>
      <c r="D131" s="116"/>
      <c r="E131" s="116"/>
      <c r="F131" s="116"/>
      <c r="G131" s="116"/>
      <c r="H131" s="116"/>
      <c r="I131" s="116"/>
      <c r="J131" s="12">
        <v>0</v>
      </c>
      <c r="K131" s="170">
        <f>(($J$143+$K$127+$K$128)/(1-($J$130+$J$131+$J$132))*J131)</f>
        <v>0</v>
      </c>
      <c r="L131" s="129"/>
    </row>
    <row r="132" spans="2:12" ht="12.75" customHeight="1">
      <c r="B132" s="52"/>
      <c r="C132" s="116" t="s">
        <v>85</v>
      </c>
      <c r="D132" s="116"/>
      <c r="E132" s="116"/>
      <c r="F132" s="116"/>
      <c r="G132" s="116"/>
      <c r="H132" s="116"/>
      <c r="I132" s="116"/>
      <c r="J132" s="8">
        <v>0.05</v>
      </c>
      <c r="K132" s="170">
        <f>(($J$143+$K$127+$K$128)/(1-($J$130+$J$131+$J$132))*J132)</f>
        <v>430.35131787652574</v>
      </c>
      <c r="L132" s="129"/>
    </row>
    <row r="133" spans="2:12">
      <c r="B133" s="126" t="s">
        <v>10</v>
      </c>
      <c r="C133" s="126"/>
      <c r="D133" s="126"/>
      <c r="E133" s="126"/>
      <c r="F133" s="126"/>
      <c r="G133" s="126"/>
      <c r="H133" s="126"/>
      <c r="I133" s="126"/>
      <c r="J133" s="42">
        <f>SUM(J127:J132)</f>
        <v>0.26040000000000002</v>
      </c>
      <c r="K133" s="195">
        <f>SUM(K127:K132)</f>
        <v>2024.8824064896053</v>
      </c>
      <c r="L133" s="196"/>
    </row>
    <row r="134" spans="2:12">
      <c r="B134" s="6"/>
      <c r="C134" s="7"/>
      <c r="D134" s="6"/>
      <c r="E134" s="6"/>
      <c r="F134" s="6"/>
      <c r="G134" s="6"/>
      <c r="H134" s="6"/>
      <c r="I134" s="6"/>
      <c r="J134" s="6"/>
      <c r="K134" s="6"/>
      <c r="L134" s="6"/>
    </row>
    <row r="135" spans="2:12">
      <c r="B135" s="115" t="s">
        <v>113</v>
      </c>
      <c r="C135" s="115"/>
      <c r="D135" s="115"/>
      <c r="E135" s="115"/>
      <c r="F135" s="115"/>
      <c r="G135" s="115"/>
      <c r="H135" s="115"/>
      <c r="I135" s="115"/>
      <c r="J135" s="115"/>
      <c r="K135" s="115"/>
      <c r="L135" s="115"/>
    </row>
    <row r="136" spans="2:12">
      <c r="B136" s="6"/>
      <c r="C136" s="7"/>
      <c r="D136" s="6"/>
      <c r="E136" s="6"/>
      <c r="F136" s="6"/>
      <c r="G136" s="6"/>
      <c r="H136" s="30"/>
      <c r="I136" s="6"/>
      <c r="J136" s="6"/>
      <c r="K136" s="6"/>
      <c r="L136" s="6"/>
    </row>
    <row r="137" spans="2:12">
      <c r="B137" s="143" t="s">
        <v>15</v>
      </c>
      <c r="C137" s="144"/>
      <c r="D137" s="144"/>
      <c r="E137" s="144"/>
      <c r="F137" s="144"/>
      <c r="G137" s="144"/>
      <c r="H137" s="144"/>
      <c r="I137" s="145"/>
      <c r="J137" s="126" t="s">
        <v>31</v>
      </c>
      <c r="K137" s="126"/>
      <c r="L137" s="126"/>
    </row>
    <row r="138" spans="2:12">
      <c r="B138" s="52" t="s">
        <v>23</v>
      </c>
      <c r="C138" s="116" t="s">
        <v>30</v>
      </c>
      <c r="D138" s="116"/>
      <c r="E138" s="116"/>
      <c r="F138" s="116"/>
      <c r="G138" s="116"/>
      <c r="H138" s="116"/>
      <c r="I138" s="116"/>
      <c r="J138" s="161">
        <f>$J$37</f>
        <v>2935.9589999999998</v>
      </c>
      <c r="K138" s="161"/>
      <c r="L138" s="161"/>
    </row>
    <row r="139" spans="2:12">
      <c r="B139" s="52" t="s">
        <v>24</v>
      </c>
      <c r="C139" s="116" t="s">
        <v>38</v>
      </c>
      <c r="D139" s="116"/>
      <c r="E139" s="116"/>
      <c r="F139" s="116"/>
      <c r="G139" s="116"/>
      <c r="H139" s="116"/>
      <c r="I139" s="116"/>
      <c r="J139" s="161">
        <f>$J$76</f>
        <v>3039.0550577909089</v>
      </c>
      <c r="K139" s="161"/>
      <c r="L139" s="161"/>
    </row>
    <row r="140" spans="2:12">
      <c r="B140" s="52" t="s">
        <v>25</v>
      </c>
      <c r="C140" s="116" t="s">
        <v>54</v>
      </c>
      <c r="D140" s="116"/>
      <c r="E140" s="116"/>
      <c r="F140" s="116"/>
      <c r="G140" s="116"/>
      <c r="H140" s="116"/>
      <c r="I140" s="116"/>
      <c r="J140" s="161">
        <f>$K$87</f>
        <v>195.65230775999999</v>
      </c>
      <c r="K140" s="161"/>
      <c r="L140" s="161"/>
    </row>
    <row r="141" spans="2:12">
      <c r="B141" s="52" t="s">
        <v>26</v>
      </c>
      <c r="C141" s="116" t="s">
        <v>55</v>
      </c>
      <c r="D141" s="116"/>
      <c r="E141" s="116"/>
      <c r="F141" s="116"/>
      <c r="G141" s="116"/>
      <c r="H141" s="116"/>
      <c r="I141" s="116"/>
      <c r="J141" s="161">
        <f>$J$113</f>
        <v>205.84008548999998</v>
      </c>
      <c r="K141" s="161"/>
      <c r="L141" s="161"/>
    </row>
    <row r="142" spans="2:12">
      <c r="B142" s="52" t="s">
        <v>27</v>
      </c>
      <c r="C142" s="116" t="s">
        <v>61</v>
      </c>
      <c r="D142" s="116"/>
      <c r="E142" s="116"/>
      <c r="F142" s="116"/>
      <c r="G142" s="116"/>
      <c r="H142" s="116"/>
      <c r="I142" s="116"/>
      <c r="J142" s="151">
        <f>$J$122</f>
        <v>205.63749999999999</v>
      </c>
      <c r="K142" s="151"/>
      <c r="L142" s="151"/>
    </row>
    <row r="143" spans="2:12">
      <c r="B143" s="126" t="s">
        <v>67</v>
      </c>
      <c r="C143" s="126"/>
      <c r="D143" s="126"/>
      <c r="E143" s="126"/>
      <c r="F143" s="126"/>
      <c r="G143" s="126"/>
      <c r="H143" s="126"/>
      <c r="I143" s="126"/>
      <c r="J143" s="162">
        <f>SUM(J138:J142)</f>
        <v>6582.1439510409091</v>
      </c>
      <c r="K143" s="162"/>
      <c r="L143" s="162"/>
    </row>
    <row r="144" spans="2:12">
      <c r="B144" s="52" t="s">
        <v>28</v>
      </c>
      <c r="C144" s="116" t="s">
        <v>62</v>
      </c>
      <c r="D144" s="116"/>
      <c r="E144" s="116"/>
      <c r="F144" s="116"/>
      <c r="G144" s="116"/>
      <c r="H144" s="116"/>
      <c r="I144" s="116"/>
      <c r="J144" s="151">
        <f>$K$133</f>
        <v>2024.8824064896053</v>
      </c>
      <c r="K144" s="151"/>
      <c r="L144" s="151"/>
    </row>
    <row r="145" spans="2:12">
      <c r="B145" s="106" t="s">
        <v>68</v>
      </c>
      <c r="C145" s="106"/>
      <c r="D145" s="106"/>
      <c r="E145" s="106"/>
      <c r="F145" s="106"/>
      <c r="G145" s="106"/>
      <c r="H145" s="106"/>
      <c r="I145" s="106"/>
      <c r="J145" s="107">
        <f>J143+J144</f>
        <v>8607.0263575305144</v>
      </c>
      <c r="K145" s="108"/>
      <c r="L145" s="109"/>
    </row>
    <row r="146" spans="2:12">
      <c r="B146" s="106" t="s">
        <v>116</v>
      </c>
      <c r="C146" s="106"/>
      <c r="D146" s="106"/>
      <c r="E146" s="106"/>
      <c r="F146" s="106"/>
      <c r="G146" s="106"/>
      <c r="H146" s="106"/>
      <c r="I146" s="106"/>
      <c r="J146" s="107">
        <f>J145*2</f>
        <v>17214.052715061029</v>
      </c>
      <c r="K146" s="108"/>
      <c r="L146" s="109"/>
    </row>
    <row r="147" spans="2:12">
      <c r="B147" s="106" t="s">
        <v>117</v>
      </c>
      <c r="C147" s="106"/>
      <c r="D147" s="106"/>
      <c r="E147" s="106"/>
      <c r="F147" s="106"/>
      <c r="G147" s="106"/>
      <c r="H147" s="106"/>
      <c r="I147" s="106"/>
      <c r="J147" s="107">
        <f>J146*12</f>
        <v>206568.63258073234</v>
      </c>
      <c r="K147" s="108"/>
      <c r="L147" s="109"/>
    </row>
  </sheetData>
  <mergeCells count="231">
    <mergeCell ref="B6:F6"/>
    <mergeCell ref="G6:L6"/>
    <mergeCell ref="B8:L8"/>
    <mergeCell ref="C9:I9"/>
    <mergeCell ref="J9:L9"/>
    <mergeCell ref="C10:I10"/>
    <mergeCell ref="J10:L10"/>
    <mergeCell ref="B2:L2"/>
    <mergeCell ref="B3:F3"/>
    <mergeCell ref="G3:L3"/>
    <mergeCell ref="B4:F4"/>
    <mergeCell ref="G4:L4"/>
    <mergeCell ref="B5:F5"/>
    <mergeCell ref="G5:I5"/>
    <mergeCell ref="K5:L5"/>
    <mergeCell ref="C18:I18"/>
    <mergeCell ref="J18:L18"/>
    <mergeCell ref="C19:I19"/>
    <mergeCell ref="J19:L19"/>
    <mergeCell ref="C20:I20"/>
    <mergeCell ref="J20:L20"/>
    <mergeCell ref="C11:I11"/>
    <mergeCell ref="J11:L11"/>
    <mergeCell ref="C12:I12"/>
    <mergeCell ref="J12:L12"/>
    <mergeCell ref="B16:L16"/>
    <mergeCell ref="C17:I17"/>
    <mergeCell ref="J17:L17"/>
    <mergeCell ref="C24:I24"/>
    <mergeCell ref="J24:L24"/>
    <mergeCell ref="C25:I25"/>
    <mergeCell ref="J25:L25"/>
    <mergeCell ref="B27:L27"/>
    <mergeCell ref="B29:L29"/>
    <mergeCell ref="C21:I21"/>
    <mergeCell ref="J21:L21"/>
    <mergeCell ref="C22:I22"/>
    <mergeCell ref="J22:L22"/>
    <mergeCell ref="C23:I23"/>
    <mergeCell ref="J23:L23"/>
    <mergeCell ref="C33:I33"/>
    <mergeCell ref="J33:L33"/>
    <mergeCell ref="C34:I34"/>
    <mergeCell ref="J34:L34"/>
    <mergeCell ref="C35:I35"/>
    <mergeCell ref="J35:L35"/>
    <mergeCell ref="C30:I30"/>
    <mergeCell ref="J30:L30"/>
    <mergeCell ref="C31:I31"/>
    <mergeCell ref="J31:L31"/>
    <mergeCell ref="C32:I32"/>
    <mergeCell ref="J32:L32"/>
    <mergeCell ref="B41:L41"/>
    <mergeCell ref="C42:I42"/>
    <mergeCell ref="K42:L42"/>
    <mergeCell ref="C43:I43"/>
    <mergeCell ref="K43:L43"/>
    <mergeCell ref="C44:I44"/>
    <mergeCell ref="K44:L44"/>
    <mergeCell ref="C36:I36"/>
    <mergeCell ref="J36:L36"/>
    <mergeCell ref="C37:I37"/>
    <mergeCell ref="J37:L37"/>
    <mergeCell ref="C38:F38"/>
    <mergeCell ref="B39:L39"/>
    <mergeCell ref="C50:I50"/>
    <mergeCell ref="K50:L50"/>
    <mergeCell ref="C51:I51"/>
    <mergeCell ref="K51:L51"/>
    <mergeCell ref="C52:I52"/>
    <mergeCell ref="K52:L52"/>
    <mergeCell ref="B45:I45"/>
    <mergeCell ref="K45:L45"/>
    <mergeCell ref="B47:L47"/>
    <mergeCell ref="C48:I48"/>
    <mergeCell ref="K48:L48"/>
    <mergeCell ref="C49:I49"/>
    <mergeCell ref="K49:L49"/>
    <mergeCell ref="C56:I56"/>
    <mergeCell ref="K56:L56"/>
    <mergeCell ref="C57:I57"/>
    <mergeCell ref="K57:L57"/>
    <mergeCell ref="C58:I58"/>
    <mergeCell ref="B60:L60"/>
    <mergeCell ref="C53:I53"/>
    <mergeCell ref="K53:L53"/>
    <mergeCell ref="C54:I54"/>
    <mergeCell ref="K54:L54"/>
    <mergeCell ref="C55:I55"/>
    <mergeCell ref="K55:L55"/>
    <mergeCell ref="C64:I64"/>
    <mergeCell ref="J64:L64"/>
    <mergeCell ref="C65:I65"/>
    <mergeCell ref="J65:L65"/>
    <mergeCell ref="C66:I66"/>
    <mergeCell ref="J66:L66"/>
    <mergeCell ref="C61:I61"/>
    <mergeCell ref="J61:L61"/>
    <mergeCell ref="C62:I62"/>
    <mergeCell ref="J62:L62"/>
    <mergeCell ref="C63:I63"/>
    <mergeCell ref="J63:L63"/>
    <mergeCell ref="B71:L71"/>
    <mergeCell ref="C72:I72"/>
    <mergeCell ref="J72:L72"/>
    <mergeCell ref="C73:I73"/>
    <mergeCell ref="J73:L73"/>
    <mergeCell ref="C74:I74"/>
    <mergeCell ref="J74:L74"/>
    <mergeCell ref="C67:I67"/>
    <mergeCell ref="J67:L67"/>
    <mergeCell ref="C68:I68"/>
    <mergeCell ref="J68:L68"/>
    <mergeCell ref="B69:I69"/>
    <mergeCell ref="J69:L69"/>
    <mergeCell ref="C81:I81"/>
    <mergeCell ref="K81:L81"/>
    <mergeCell ref="C82:I82"/>
    <mergeCell ref="K82:L82"/>
    <mergeCell ref="C83:I83"/>
    <mergeCell ref="K83:L83"/>
    <mergeCell ref="C75:I75"/>
    <mergeCell ref="J75:L75"/>
    <mergeCell ref="B76:I76"/>
    <mergeCell ref="J76:L76"/>
    <mergeCell ref="B78:L78"/>
    <mergeCell ref="C80:I80"/>
    <mergeCell ref="K80:L80"/>
    <mergeCell ref="B87:I87"/>
    <mergeCell ref="K87:L87"/>
    <mergeCell ref="B89:L89"/>
    <mergeCell ref="B91:L91"/>
    <mergeCell ref="C92:I92"/>
    <mergeCell ref="K92:L92"/>
    <mergeCell ref="C84:I84"/>
    <mergeCell ref="K84:L84"/>
    <mergeCell ref="C85:I85"/>
    <mergeCell ref="K85:L85"/>
    <mergeCell ref="C86:I86"/>
    <mergeCell ref="K86:L86"/>
    <mergeCell ref="C96:I96"/>
    <mergeCell ref="K96:L96"/>
    <mergeCell ref="C97:I97"/>
    <mergeCell ref="K97:L97"/>
    <mergeCell ref="C98:I98"/>
    <mergeCell ref="K98:L98"/>
    <mergeCell ref="C93:I93"/>
    <mergeCell ref="K93:L93"/>
    <mergeCell ref="C94:I94"/>
    <mergeCell ref="K94:L94"/>
    <mergeCell ref="C95:I95"/>
    <mergeCell ref="K95:L95"/>
    <mergeCell ref="B102:I102"/>
    <mergeCell ref="K102:L102"/>
    <mergeCell ref="B104:L104"/>
    <mergeCell ref="C105:I105"/>
    <mergeCell ref="J105:L105"/>
    <mergeCell ref="C106:I106"/>
    <mergeCell ref="J106:L106"/>
    <mergeCell ref="C99:I99"/>
    <mergeCell ref="K99:L99"/>
    <mergeCell ref="C100:I100"/>
    <mergeCell ref="K100:L100"/>
    <mergeCell ref="C101:I101"/>
    <mergeCell ref="K101:L101"/>
    <mergeCell ref="C112:I112"/>
    <mergeCell ref="J112:L112"/>
    <mergeCell ref="B113:I113"/>
    <mergeCell ref="J113:L113"/>
    <mergeCell ref="B114:I114"/>
    <mergeCell ref="J114:L114"/>
    <mergeCell ref="B107:I107"/>
    <mergeCell ref="J107:L107"/>
    <mergeCell ref="B109:L109"/>
    <mergeCell ref="C110:I110"/>
    <mergeCell ref="J110:L110"/>
    <mergeCell ref="C111:I111"/>
    <mergeCell ref="J111:L111"/>
    <mergeCell ref="C120:I120"/>
    <mergeCell ref="J120:L120"/>
    <mergeCell ref="C121:I121"/>
    <mergeCell ref="J121:L121"/>
    <mergeCell ref="B122:I122"/>
    <mergeCell ref="J122:L122"/>
    <mergeCell ref="B115:L115"/>
    <mergeCell ref="C117:I117"/>
    <mergeCell ref="J117:L117"/>
    <mergeCell ref="C118:I118"/>
    <mergeCell ref="J118:L118"/>
    <mergeCell ref="C119:I119"/>
    <mergeCell ref="J119:L119"/>
    <mergeCell ref="C129:I129"/>
    <mergeCell ref="K129:L129"/>
    <mergeCell ref="C130:I130"/>
    <mergeCell ref="K130:L130"/>
    <mergeCell ref="C131:I131"/>
    <mergeCell ref="K131:L131"/>
    <mergeCell ref="B124:L124"/>
    <mergeCell ref="C126:I126"/>
    <mergeCell ref="K126:L126"/>
    <mergeCell ref="C127:I127"/>
    <mergeCell ref="K127:L127"/>
    <mergeCell ref="C128:I128"/>
    <mergeCell ref="K128:L128"/>
    <mergeCell ref="C138:I138"/>
    <mergeCell ref="J138:L138"/>
    <mergeCell ref="C139:I139"/>
    <mergeCell ref="J139:L139"/>
    <mergeCell ref="C140:I140"/>
    <mergeCell ref="J140:L140"/>
    <mergeCell ref="C132:I132"/>
    <mergeCell ref="K132:L132"/>
    <mergeCell ref="B133:I133"/>
    <mergeCell ref="K133:L133"/>
    <mergeCell ref="B135:L135"/>
    <mergeCell ref="B137:I137"/>
    <mergeCell ref="J137:L137"/>
    <mergeCell ref="B147:I147"/>
    <mergeCell ref="J147:L147"/>
    <mergeCell ref="C144:I144"/>
    <mergeCell ref="J144:L144"/>
    <mergeCell ref="B145:I145"/>
    <mergeCell ref="J145:L145"/>
    <mergeCell ref="B146:I146"/>
    <mergeCell ref="J146:L146"/>
    <mergeCell ref="C141:I141"/>
    <mergeCell ref="J141:L141"/>
    <mergeCell ref="C142:I142"/>
    <mergeCell ref="J142:L142"/>
    <mergeCell ref="B143:I143"/>
    <mergeCell ref="J143:L143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147"/>
  <sheetViews>
    <sheetView showGridLines="0" topLeftCell="A37" zoomScale="110" zoomScaleNormal="110" workbookViewId="0">
      <selection activeCell="N71" sqref="N71"/>
    </sheetView>
  </sheetViews>
  <sheetFormatPr defaultRowHeight="12.75"/>
  <cols>
    <col min="1" max="1" width="0.85546875" customWidth="1"/>
    <col min="4" max="4" width="3.42578125" customWidth="1"/>
    <col min="5" max="5" width="4.140625" customWidth="1"/>
    <col min="6" max="6" width="3.5703125" customWidth="1"/>
    <col min="7" max="7" width="6.85546875" customWidth="1"/>
    <col min="8" max="8" width="7" customWidth="1"/>
    <col min="9" max="9" width="21.42578125" customWidth="1"/>
    <col min="10" max="10" width="13" customWidth="1"/>
    <col min="11" max="11" width="7.85546875" customWidth="1"/>
    <col min="12" max="12" width="6.28515625" customWidth="1"/>
  </cols>
  <sheetData>
    <row r="2" spans="2:12">
      <c r="B2" s="135" t="s">
        <v>102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2:12" ht="12.75" customHeight="1">
      <c r="B3" s="117" t="s">
        <v>104</v>
      </c>
      <c r="C3" s="117"/>
      <c r="D3" s="117"/>
      <c r="E3" s="117"/>
      <c r="F3" s="117"/>
      <c r="G3" s="120" t="s">
        <v>119</v>
      </c>
      <c r="H3" s="120"/>
      <c r="I3" s="120"/>
      <c r="J3" s="120"/>
      <c r="K3" s="120"/>
      <c r="L3" s="121"/>
    </row>
    <row r="4" spans="2:12" ht="12.75" customHeight="1">
      <c r="B4" s="117" t="s">
        <v>105</v>
      </c>
      <c r="C4" s="117"/>
      <c r="D4" s="117"/>
      <c r="E4" s="117"/>
      <c r="F4" s="117"/>
      <c r="G4" s="120"/>
      <c r="H4" s="120"/>
      <c r="I4" s="120"/>
      <c r="J4" s="120"/>
      <c r="K4" s="120"/>
      <c r="L4" s="121"/>
    </row>
    <row r="5" spans="2:12" ht="12.75" customHeight="1">
      <c r="B5" s="117" t="s">
        <v>106</v>
      </c>
      <c r="C5" s="117"/>
      <c r="D5" s="117"/>
      <c r="E5" s="117"/>
      <c r="F5" s="117"/>
      <c r="G5" s="119"/>
      <c r="H5" s="120"/>
      <c r="I5" s="121"/>
      <c r="J5" s="53" t="s">
        <v>107</v>
      </c>
      <c r="K5" s="137"/>
      <c r="L5" s="139"/>
    </row>
    <row r="6" spans="2:12" ht="12.75" customHeight="1">
      <c r="B6" s="118" t="s">
        <v>103</v>
      </c>
      <c r="C6" s="118"/>
      <c r="D6" s="118"/>
      <c r="E6" s="118"/>
      <c r="F6" s="118"/>
      <c r="G6" s="120" t="s">
        <v>120</v>
      </c>
      <c r="H6" s="120"/>
      <c r="I6" s="120"/>
      <c r="J6" s="120"/>
      <c r="K6" s="120"/>
      <c r="L6" s="121"/>
    </row>
    <row r="7" spans="2:12">
      <c r="B7" s="20"/>
      <c r="C7" s="4"/>
      <c r="D7" s="2"/>
      <c r="E7" s="2"/>
      <c r="F7" s="2"/>
      <c r="G7" s="21"/>
      <c r="H7" s="20"/>
      <c r="I7" s="20"/>
      <c r="J7" s="20"/>
      <c r="K7" s="20"/>
      <c r="L7" s="20"/>
    </row>
    <row r="8" spans="2:12">
      <c r="B8" s="135" t="s">
        <v>17</v>
      </c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2:12">
      <c r="B9" s="31" t="s">
        <v>109</v>
      </c>
      <c r="C9" s="123" t="s">
        <v>18</v>
      </c>
      <c r="D9" s="123"/>
      <c r="E9" s="123"/>
      <c r="F9" s="123"/>
      <c r="G9" s="123"/>
      <c r="H9" s="123"/>
      <c r="I9" s="123"/>
      <c r="J9" s="137" t="s">
        <v>121</v>
      </c>
      <c r="K9" s="138"/>
      <c r="L9" s="139"/>
    </row>
    <row r="10" spans="2:12">
      <c r="B10" s="31" t="s">
        <v>109</v>
      </c>
      <c r="C10" s="123" t="s">
        <v>19</v>
      </c>
      <c r="D10" s="123"/>
      <c r="E10" s="123"/>
      <c r="F10" s="123"/>
      <c r="G10" s="123"/>
      <c r="H10" s="123"/>
      <c r="I10" s="123"/>
      <c r="J10" s="140">
        <v>2020</v>
      </c>
      <c r="K10" s="140"/>
      <c r="L10" s="140"/>
    </row>
    <row r="11" spans="2:12">
      <c r="B11" s="31" t="s">
        <v>109</v>
      </c>
      <c r="C11" s="123" t="s">
        <v>108</v>
      </c>
      <c r="D11" s="123"/>
      <c r="E11" s="123"/>
      <c r="F11" s="123"/>
      <c r="G11" s="123"/>
      <c r="H11" s="123"/>
      <c r="I11" s="123"/>
      <c r="J11" s="140">
        <v>12</v>
      </c>
      <c r="K11" s="140"/>
      <c r="L11" s="140"/>
    </row>
    <row r="12" spans="2:12">
      <c r="B12" s="31" t="s">
        <v>109</v>
      </c>
      <c r="C12" s="123" t="s">
        <v>74</v>
      </c>
      <c r="D12" s="123"/>
      <c r="E12" s="123"/>
      <c r="F12" s="123"/>
      <c r="G12" s="123"/>
      <c r="H12" s="123"/>
      <c r="I12" s="123"/>
      <c r="J12" s="141" t="s">
        <v>209</v>
      </c>
      <c r="K12" s="142"/>
      <c r="L12" s="142"/>
    </row>
    <row r="13" spans="2:12">
      <c r="B13" s="20"/>
      <c r="C13" s="1"/>
      <c r="D13" s="2"/>
      <c r="E13" s="2"/>
      <c r="F13" s="2"/>
      <c r="G13" s="21"/>
      <c r="H13" s="20"/>
      <c r="I13" s="20"/>
      <c r="J13" s="20"/>
      <c r="K13" s="20"/>
      <c r="L13" s="20"/>
    </row>
    <row r="15" spans="2:12" ht="5.25" customHeight="1">
      <c r="B15" s="20"/>
      <c r="C15" s="20"/>
      <c r="D15" s="20"/>
      <c r="E15" s="20"/>
      <c r="F15" s="20"/>
      <c r="G15" s="21"/>
      <c r="H15" s="20"/>
      <c r="I15" s="20"/>
      <c r="J15" s="20"/>
      <c r="K15" s="20"/>
      <c r="L15" s="20"/>
    </row>
    <row r="16" spans="2:12">
      <c r="B16" s="135" t="s">
        <v>110</v>
      </c>
      <c r="C16" s="135"/>
      <c r="D16" s="135"/>
      <c r="E16" s="135"/>
      <c r="F16" s="135"/>
      <c r="G16" s="135"/>
      <c r="H16" s="135"/>
      <c r="I16" s="135"/>
      <c r="J16" s="135"/>
      <c r="K16" s="135"/>
      <c r="L16" s="135"/>
    </row>
    <row r="17" spans="2:12">
      <c r="B17" s="32">
        <v>1</v>
      </c>
      <c r="C17" s="123" t="s">
        <v>69</v>
      </c>
      <c r="D17" s="123"/>
      <c r="E17" s="123"/>
      <c r="F17" s="123"/>
      <c r="G17" s="123"/>
      <c r="H17" s="123"/>
      <c r="I17" s="123"/>
      <c r="J17" s="103" t="s">
        <v>98</v>
      </c>
      <c r="K17" s="103"/>
      <c r="L17" s="103"/>
    </row>
    <row r="18" spans="2:12">
      <c r="B18" s="32">
        <v>2</v>
      </c>
      <c r="C18" s="123" t="s">
        <v>99</v>
      </c>
      <c r="D18" s="123"/>
      <c r="E18" s="123"/>
      <c r="F18" s="123"/>
      <c r="G18" s="123"/>
      <c r="H18" s="123"/>
      <c r="I18" s="123"/>
      <c r="J18" s="103" t="s">
        <v>208</v>
      </c>
      <c r="K18" s="103"/>
      <c r="L18" s="103"/>
    </row>
    <row r="19" spans="2:12">
      <c r="B19" s="32">
        <v>3</v>
      </c>
      <c r="C19" s="123" t="s">
        <v>20</v>
      </c>
      <c r="D19" s="123"/>
      <c r="E19" s="123"/>
      <c r="F19" s="123"/>
      <c r="G19" s="123"/>
      <c r="H19" s="123"/>
      <c r="I19" s="123"/>
      <c r="J19" s="141" t="s">
        <v>185</v>
      </c>
      <c r="K19" s="141"/>
      <c r="L19" s="141"/>
    </row>
    <row r="20" spans="2:12">
      <c r="B20" s="32">
        <v>4</v>
      </c>
      <c r="C20" s="123" t="s">
        <v>1</v>
      </c>
      <c r="D20" s="123"/>
      <c r="E20" s="123"/>
      <c r="F20" s="123"/>
      <c r="G20" s="123"/>
      <c r="H20" s="123"/>
      <c r="I20" s="123"/>
      <c r="J20" s="136">
        <v>2708.92</v>
      </c>
      <c r="K20" s="136"/>
      <c r="L20" s="136"/>
    </row>
    <row r="21" spans="2:12">
      <c r="B21" s="32">
        <v>5</v>
      </c>
      <c r="C21" s="123" t="s">
        <v>21</v>
      </c>
      <c r="D21" s="123"/>
      <c r="E21" s="123"/>
      <c r="F21" s="123"/>
      <c r="G21" s="123"/>
      <c r="H21" s="123"/>
      <c r="I21" s="123"/>
      <c r="J21" s="141" t="s">
        <v>101</v>
      </c>
      <c r="K21" s="141"/>
      <c r="L21" s="141"/>
    </row>
    <row r="22" spans="2:12">
      <c r="B22" s="32">
        <v>6</v>
      </c>
      <c r="C22" s="123" t="s">
        <v>22</v>
      </c>
      <c r="D22" s="123"/>
      <c r="E22" s="123"/>
      <c r="F22" s="123"/>
      <c r="G22" s="123"/>
      <c r="H22" s="123"/>
      <c r="I22" s="123"/>
      <c r="J22" s="149" t="s">
        <v>122</v>
      </c>
      <c r="K22" s="149"/>
      <c r="L22" s="149"/>
    </row>
    <row r="23" spans="2:12">
      <c r="B23" s="32">
        <v>7</v>
      </c>
      <c r="C23" s="123" t="s">
        <v>0</v>
      </c>
      <c r="D23" s="123"/>
      <c r="E23" s="123"/>
      <c r="F23" s="123"/>
      <c r="G23" s="123"/>
      <c r="H23" s="123"/>
      <c r="I23" s="123"/>
      <c r="J23" s="150">
        <v>15</v>
      </c>
      <c r="K23" s="150"/>
      <c r="L23" s="150"/>
    </row>
    <row r="24" spans="2:12">
      <c r="B24" s="32">
        <v>8</v>
      </c>
      <c r="C24" s="123" t="s">
        <v>71</v>
      </c>
      <c r="D24" s="123"/>
      <c r="E24" s="123"/>
      <c r="F24" s="123"/>
      <c r="G24" s="123"/>
      <c r="H24" s="123"/>
      <c r="I24" s="123"/>
      <c r="J24" s="147">
        <v>5.5</v>
      </c>
      <c r="K24" s="147"/>
      <c r="L24" s="147"/>
    </row>
    <row r="25" spans="2:12">
      <c r="B25" s="32">
        <v>9</v>
      </c>
      <c r="C25" s="123" t="s">
        <v>97</v>
      </c>
      <c r="D25" s="123"/>
      <c r="E25" s="123"/>
      <c r="F25" s="123"/>
      <c r="G25" s="123"/>
      <c r="H25" s="123"/>
      <c r="I25" s="123"/>
      <c r="J25" s="147">
        <v>39.29</v>
      </c>
      <c r="K25" s="147"/>
      <c r="L25" s="147"/>
    </row>
    <row r="26" spans="2:12" ht="12" customHeight="1">
      <c r="B26" s="20"/>
      <c r="C26" s="20"/>
      <c r="D26" s="22"/>
      <c r="E26" s="22"/>
      <c r="F26" s="22"/>
      <c r="G26" s="21"/>
      <c r="H26" s="20"/>
      <c r="I26" s="20"/>
      <c r="J26" s="20"/>
      <c r="K26" s="20"/>
      <c r="L26" s="20"/>
    </row>
    <row r="27" spans="2:12">
      <c r="B27" s="146" t="s">
        <v>111</v>
      </c>
      <c r="C27" s="146"/>
      <c r="D27" s="146"/>
      <c r="E27" s="146"/>
      <c r="F27" s="146"/>
      <c r="G27" s="146"/>
      <c r="H27" s="146"/>
      <c r="I27" s="146"/>
      <c r="J27" s="146"/>
      <c r="K27" s="146"/>
      <c r="L27" s="146"/>
    </row>
    <row r="28" spans="2:12" ht="7.5" customHeight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>
      <c r="B29" s="111" t="s">
        <v>30</v>
      </c>
      <c r="C29" s="111"/>
      <c r="D29" s="111"/>
      <c r="E29" s="111"/>
      <c r="F29" s="111"/>
      <c r="G29" s="111"/>
      <c r="H29" s="111"/>
      <c r="I29" s="111"/>
      <c r="J29" s="111"/>
      <c r="K29" s="111"/>
      <c r="L29" s="111"/>
    </row>
    <row r="30" spans="2:12">
      <c r="B30" s="39">
        <v>1</v>
      </c>
      <c r="C30" s="112" t="s">
        <v>2</v>
      </c>
      <c r="D30" s="113"/>
      <c r="E30" s="113"/>
      <c r="F30" s="113"/>
      <c r="G30" s="113"/>
      <c r="H30" s="113"/>
      <c r="I30" s="114"/>
      <c r="J30" s="148" t="s">
        <v>31</v>
      </c>
      <c r="K30" s="148"/>
      <c r="L30" s="148"/>
    </row>
    <row r="31" spans="2:12">
      <c r="B31" s="32" t="s">
        <v>23</v>
      </c>
      <c r="C31" s="124" t="s">
        <v>32</v>
      </c>
      <c r="D31" s="124"/>
      <c r="E31" s="124"/>
      <c r="F31" s="124"/>
      <c r="G31" s="124"/>
      <c r="H31" s="124"/>
      <c r="I31" s="124"/>
      <c r="J31" s="153">
        <f>$J$20</f>
        <v>2708.92</v>
      </c>
      <c r="K31" s="154"/>
      <c r="L31" s="154"/>
    </row>
    <row r="32" spans="2:12">
      <c r="B32" s="33" t="s">
        <v>24</v>
      </c>
      <c r="C32" s="124" t="s">
        <v>33</v>
      </c>
      <c r="D32" s="124"/>
      <c r="E32" s="124"/>
      <c r="F32" s="124"/>
      <c r="G32" s="124"/>
      <c r="H32" s="124"/>
      <c r="I32" s="124"/>
      <c r="J32" s="155">
        <f>$J$31*30%</f>
        <v>812.67600000000004</v>
      </c>
      <c r="K32" s="155"/>
      <c r="L32" s="155"/>
    </row>
    <row r="33" spans="2:12">
      <c r="B33" s="32" t="s">
        <v>25</v>
      </c>
      <c r="C33" s="124" t="s">
        <v>34</v>
      </c>
      <c r="D33" s="124"/>
      <c r="E33" s="124"/>
      <c r="F33" s="124"/>
      <c r="G33" s="124"/>
      <c r="H33" s="124"/>
      <c r="I33" s="124"/>
      <c r="J33" s="156"/>
      <c r="K33" s="156"/>
      <c r="L33" s="156"/>
    </row>
    <row r="34" spans="2:12">
      <c r="B34" s="32" t="s">
        <v>26</v>
      </c>
      <c r="C34" s="124" t="s">
        <v>35</v>
      </c>
      <c r="D34" s="124"/>
      <c r="E34" s="124"/>
      <c r="F34" s="124"/>
      <c r="G34" s="124"/>
      <c r="H34" s="124"/>
      <c r="I34" s="124"/>
      <c r="J34" s="151">
        <f>($J$31+$J$32)*(7/12)*20%</f>
        <v>410.85286666666673</v>
      </c>
      <c r="K34" s="151"/>
      <c r="L34" s="151"/>
    </row>
    <row r="35" spans="2:12">
      <c r="B35" s="32" t="s">
        <v>27</v>
      </c>
      <c r="C35" s="124" t="s">
        <v>36</v>
      </c>
      <c r="D35" s="124"/>
      <c r="E35" s="124"/>
      <c r="F35" s="124"/>
      <c r="G35" s="124"/>
      <c r="H35" s="124"/>
      <c r="I35" s="124"/>
      <c r="J35" s="151">
        <f>($J$31+$J$32)*8.33%*1.2</f>
        <v>352.01873616</v>
      </c>
      <c r="K35" s="151"/>
      <c r="L35" s="151"/>
    </row>
    <row r="36" spans="2:12">
      <c r="B36" s="32" t="s">
        <v>28</v>
      </c>
      <c r="C36" s="124" t="s">
        <v>49</v>
      </c>
      <c r="D36" s="124"/>
      <c r="E36" s="124"/>
      <c r="F36" s="124"/>
      <c r="G36" s="124"/>
      <c r="H36" s="124"/>
      <c r="I36" s="124"/>
      <c r="J36" s="151"/>
      <c r="K36" s="151"/>
      <c r="L36" s="151"/>
    </row>
    <row r="37" spans="2:12">
      <c r="B37" s="32"/>
      <c r="C37" s="104" t="s">
        <v>10</v>
      </c>
      <c r="D37" s="104"/>
      <c r="E37" s="104"/>
      <c r="F37" s="104"/>
      <c r="G37" s="104"/>
      <c r="H37" s="104"/>
      <c r="I37" s="104"/>
      <c r="J37" s="105">
        <f>SUM(J31:L35)</f>
        <v>4284.4676028266667</v>
      </c>
      <c r="K37" s="105"/>
      <c r="L37" s="105"/>
    </row>
    <row r="38" spans="2:12">
      <c r="B38" s="20"/>
      <c r="C38" s="152"/>
      <c r="D38" s="152"/>
      <c r="E38" s="152"/>
      <c r="F38" s="152"/>
      <c r="G38" s="21"/>
      <c r="H38" s="20"/>
      <c r="I38" s="20"/>
      <c r="J38" s="20"/>
      <c r="K38" s="20"/>
      <c r="L38" s="20"/>
    </row>
    <row r="39" spans="2:12">
      <c r="B39" s="110" t="s">
        <v>38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</row>
    <row r="40" spans="2:12" ht="7.5" customHeight="1"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</row>
    <row r="41" spans="2:12">
      <c r="B41" s="111" t="s">
        <v>39</v>
      </c>
      <c r="C41" s="111"/>
      <c r="D41" s="111"/>
      <c r="E41" s="111"/>
      <c r="F41" s="111"/>
      <c r="G41" s="111"/>
      <c r="H41" s="111"/>
      <c r="I41" s="111"/>
      <c r="J41" s="111"/>
      <c r="K41" s="111"/>
      <c r="L41" s="111"/>
    </row>
    <row r="42" spans="2:12">
      <c r="B42" s="54" t="s">
        <v>40</v>
      </c>
      <c r="C42" s="125" t="s">
        <v>41</v>
      </c>
      <c r="D42" s="125"/>
      <c r="E42" s="125"/>
      <c r="F42" s="125"/>
      <c r="G42" s="125"/>
      <c r="H42" s="125"/>
      <c r="I42" s="125"/>
      <c r="J42" s="36" t="s">
        <v>112</v>
      </c>
      <c r="K42" s="112" t="s">
        <v>31</v>
      </c>
      <c r="L42" s="114"/>
    </row>
    <row r="43" spans="2:12">
      <c r="B43" s="37" t="s">
        <v>23</v>
      </c>
      <c r="C43" s="127" t="s">
        <v>72</v>
      </c>
      <c r="D43" s="127"/>
      <c r="E43" s="127"/>
      <c r="F43" s="127"/>
      <c r="G43" s="127"/>
      <c r="H43" s="127"/>
      <c r="I43" s="127"/>
      <c r="J43" s="23">
        <v>8.3299999999999999E-2</v>
      </c>
      <c r="K43" s="160">
        <f>$J$37*J43</f>
        <v>356.89615131546134</v>
      </c>
      <c r="L43" s="160"/>
    </row>
    <row r="44" spans="2:12">
      <c r="B44" s="37" t="s">
        <v>24</v>
      </c>
      <c r="C44" s="127" t="s">
        <v>80</v>
      </c>
      <c r="D44" s="127"/>
      <c r="E44" s="127"/>
      <c r="F44" s="127"/>
      <c r="G44" s="127"/>
      <c r="H44" s="127"/>
      <c r="I44" s="127"/>
      <c r="J44" s="23">
        <v>0.121</v>
      </c>
      <c r="K44" s="160">
        <f>$J$37*J44</f>
        <v>518.42057994202662</v>
      </c>
      <c r="L44" s="160"/>
    </row>
    <row r="45" spans="2:12" ht="12.75" customHeight="1">
      <c r="B45" s="125" t="s">
        <v>10</v>
      </c>
      <c r="C45" s="125"/>
      <c r="D45" s="125"/>
      <c r="E45" s="125"/>
      <c r="F45" s="125"/>
      <c r="G45" s="125"/>
      <c r="H45" s="125"/>
      <c r="I45" s="125"/>
      <c r="J45" s="38">
        <f>SUM(J43:J44)</f>
        <v>0.20429999999999998</v>
      </c>
      <c r="K45" s="159">
        <f>K43+K44</f>
        <v>875.31673125748796</v>
      </c>
      <c r="L45" s="159"/>
    </row>
    <row r="46" spans="2:12" ht="12.75" customHeight="1"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</row>
    <row r="47" spans="2:12" ht="28.5" customHeight="1">
      <c r="B47" s="157" t="s">
        <v>70</v>
      </c>
      <c r="C47" s="157"/>
      <c r="D47" s="157"/>
      <c r="E47" s="157"/>
      <c r="F47" s="157"/>
      <c r="G47" s="157"/>
      <c r="H47" s="157"/>
      <c r="I47" s="157"/>
      <c r="J47" s="157"/>
      <c r="K47" s="157"/>
      <c r="L47" s="157"/>
    </row>
    <row r="48" spans="2:12">
      <c r="B48" s="55" t="s">
        <v>42</v>
      </c>
      <c r="C48" s="158" t="s">
        <v>43</v>
      </c>
      <c r="D48" s="158"/>
      <c r="E48" s="158"/>
      <c r="F48" s="158"/>
      <c r="G48" s="158"/>
      <c r="H48" s="158"/>
      <c r="I48" s="158"/>
      <c r="J48" s="36" t="s">
        <v>112</v>
      </c>
      <c r="K48" s="112" t="s">
        <v>31</v>
      </c>
      <c r="L48" s="114"/>
    </row>
    <row r="49" spans="2:12">
      <c r="B49" s="55" t="s">
        <v>23</v>
      </c>
      <c r="C49" s="127" t="s">
        <v>7</v>
      </c>
      <c r="D49" s="127"/>
      <c r="E49" s="127"/>
      <c r="F49" s="127"/>
      <c r="G49" s="127"/>
      <c r="H49" s="127"/>
      <c r="I49" s="127"/>
      <c r="J49" s="8">
        <v>0.2</v>
      </c>
      <c r="K49" s="161">
        <f t="shared" ref="K49:K56" si="0">ROUND(($J$37+$K$45)*J49,2)</f>
        <v>1031.96</v>
      </c>
      <c r="L49" s="161"/>
    </row>
    <row r="50" spans="2:12">
      <c r="B50" s="55" t="s">
        <v>24</v>
      </c>
      <c r="C50" s="127" t="s">
        <v>76</v>
      </c>
      <c r="D50" s="127"/>
      <c r="E50" s="127"/>
      <c r="F50" s="127"/>
      <c r="G50" s="127"/>
      <c r="H50" s="127"/>
      <c r="I50" s="127"/>
      <c r="J50" s="8">
        <v>2.5000000000000001E-2</v>
      </c>
      <c r="K50" s="161">
        <f t="shared" si="0"/>
        <v>128.99</v>
      </c>
      <c r="L50" s="161"/>
    </row>
    <row r="51" spans="2:12">
      <c r="B51" s="55" t="s">
        <v>25</v>
      </c>
      <c r="C51" s="127" t="s">
        <v>44</v>
      </c>
      <c r="D51" s="127"/>
      <c r="E51" s="127"/>
      <c r="F51" s="127"/>
      <c r="G51" s="127"/>
      <c r="H51" s="127"/>
      <c r="I51" s="127"/>
      <c r="J51" s="8">
        <v>0.03</v>
      </c>
      <c r="K51" s="161">
        <f t="shared" si="0"/>
        <v>154.79</v>
      </c>
      <c r="L51" s="161"/>
    </row>
    <row r="52" spans="2:12">
      <c r="B52" s="55" t="s">
        <v>26</v>
      </c>
      <c r="C52" s="127" t="s">
        <v>77</v>
      </c>
      <c r="D52" s="127"/>
      <c r="E52" s="127"/>
      <c r="F52" s="127"/>
      <c r="G52" s="127"/>
      <c r="H52" s="127"/>
      <c r="I52" s="127"/>
      <c r="J52" s="8">
        <v>1.4999999999999999E-2</v>
      </c>
      <c r="K52" s="161">
        <f t="shared" si="0"/>
        <v>77.400000000000006</v>
      </c>
      <c r="L52" s="161"/>
    </row>
    <row r="53" spans="2:12">
      <c r="B53" s="55" t="s">
        <v>27</v>
      </c>
      <c r="C53" s="127" t="s">
        <v>78</v>
      </c>
      <c r="D53" s="127"/>
      <c r="E53" s="127"/>
      <c r="F53" s="127"/>
      <c r="G53" s="127"/>
      <c r="H53" s="127"/>
      <c r="I53" s="127"/>
      <c r="J53" s="8">
        <v>0.01</v>
      </c>
      <c r="K53" s="161">
        <f t="shared" si="0"/>
        <v>51.6</v>
      </c>
      <c r="L53" s="161"/>
    </row>
    <row r="54" spans="2:12">
      <c r="B54" s="55" t="s">
        <v>28</v>
      </c>
      <c r="C54" s="127" t="s">
        <v>79</v>
      </c>
      <c r="D54" s="127"/>
      <c r="E54" s="127"/>
      <c r="F54" s="127"/>
      <c r="G54" s="127"/>
      <c r="H54" s="127"/>
      <c r="I54" s="127"/>
      <c r="J54" s="8">
        <v>6.0000000000000001E-3</v>
      </c>
      <c r="K54" s="161">
        <f t="shared" si="0"/>
        <v>30.96</v>
      </c>
      <c r="L54" s="161"/>
    </row>
    <row r="55" spans="2:12">
      <c r="B55" s="55" t="s">
        <v>29</v>
      </c>
      <c r="C55" s="127" t="s">
        <v>8</v>
      </c>
      <c r="D55" s="127"/>
      <c r="E55" s="127"/>
      <c r="F55" s="127"/>
      <c r="G55" s="127"/>
      <c r="H55" s="127"/>
      <c r="I55" s="127"/>
      <c r="J55" s="8">
        <v>2E-3</v>
      </c>
      <c r="K55" s="161">
        <f t="shared" si="0"/>
        <v>10.32</v>
      </c>
      <c r="L55" s="161"/>
    </row>
    <row r="56" spans="2:12">
      <c r="B56" s="55" t="s">
        <v>45</v>
      </c>
      <c r="C56" s="127" t="s">
        <v>9</v>
      </c>
      <c r="D56" s="127"/>
      <c r="E56" s="127"/>
      <c r="F56" s="127"/>
      <c r="G56" s="127"/>
      <c r="H56" s="127"/>
      <c r="I56" s="127"/>
      <c r="J56" s="8">
        <v>0.08</v>
      </c>
      <c r="K56" s="161">
        <f t="shared" si="0"/>
        <v>412.78</v>
      </c>
      <c r="L56" s="161"/>
    </row>
    <row r="57" spans="2:12">
      <c r="B57" s="41"/>
      <c r="C57" s="125" t="s">
        <v>10</v>
      </c>
      <c r="D57" s="125"/>
      <c r="E57" s="125"/>
      <c r="F57" s="125"/>
      <c r="G57" s="125"/>
      <c r="H57" s="125"/>
      <c r="I57" s="125"/>
      <c r="J57" s="42">
        <f>SUM(J49:J56)</f>
        <v>0.36800000000000005</v>
      </c>
      <c r="K57" s="162">
        <f>SUM(K49:L56)</f>
        <v>1898.8</v>
      </c>
      <c r="L57" s="162"/>
    </row>
    <row r="58" spans="2:12">
      <c r="B58" s="5"/>
      <c r="C58" s="164" t="s">
        <v>75</v>
      </c>
      <c r="D58" s="164"/>
      <c r="E58" s="164"/>
      <c r="F58" s="164"/>
      <c r="G58" s="164"/>
      <c r="H58" s="164"/>
      <c r="I58" s="164"/>
      <c r="J58" s="5"/>
      <c r="K58" s="5"/>
      <c r="L58" s="5"/>
    </row>
    <row r="59" spans="2:12" ht="3.75" customHeight="1">
      <c r="B59" s="5"/>
      <c r="C59" s="3"/>
      <c r="D59" s="3"/>
      <c r="E59" s="3"/>
      <c r="F59" s="3"/>
      <c r="G59" s="25"/>
      <c r="H59" s="5"/>
      <c r="I59" s="5"/>
      <c r="J59" s="5"/>
      <c r="K59" s="5"/>
      <c r="L59" s="5"/>
    </row>
    <row r="60" spans="2:12">
      <c r="B60" s="165" t="s">
        <v>46</v>
      </c>
      <c r="C60" s="165"/>
      <c r="D60" s="165"/>
      <c r="E60" s="165"/>
      <c r="F60" s="165"/>
      <c r="G60" s="166"/>
      <c r="H60" s="166"/>
      <c r="I60" s="166"/>
      <c r="J60" s="166"/>
      <c r="K60" s="166"/>
      <c r="L60" s="166"/>
    </row>
    <row r="61" spans="2:12">
      <c r="B61" s="55" t="s">
        <v>47</v>
      </c>
      <c r="C61" s="158" t="s">
        <v>4</v>
      </c>
      <c r="D61" s="158"/>
      <c r="E61" s="158"/>
      <c r="F61" s="158"/>
      <c r="G61" s="158"/>
      <c r="H61" s="158"/>
      <c r="I61" s="158"/>
      <c r="J61" s="158" t="s">
        <v>31</v>
      </c>
      <c r="K61" s="158"/>
      <c r="L61" s="158"/>
    </row>
    <row r="62" spans="2:12">
      <c r="B62" s="55" t="s">
        <v>23</v>
      </c>
      <c r="C62" s="167" t="s">
        <v>5</v>
      </c>
      <c r="D62" s="167"/>
      <c r="E62" s="167"/>
      <c r="F62" s="167"/>
      <c r="G62" s="167"/>
      <c r="H62" s="167"/>
      <c r="I62" s="167"/>
      <c r="J62" s="168">
        <f>($J$24*$J$23*2)-($J$20*6%*50%)</f>
        <v>83.732399999999998</v>
      </c>
      <c r="K62" s="168"/>
      <c r="L62" s="168"/>
    </row>
    <row r="63" spans="2:12">
      <c r="B63" s="55" t="s">
        <v>24</v>
      </c>
      <c r="C63" s="173" t="s">
        <v>48</v>
      </c>
      <c r="D63" s="173"/>
      <c r="E63" s="173"/>
      <c r="F63" s="173"/>
      <c r="G63" s="173"/>
      <c r="H63" s="173"/>
      <c r="I63" s="173"/>
      <c r="J63" s="153">
        <f>($J$23*$J$25)-($J$23*$J$25*2%)</f>
        <v>577.56299999999999</v>
      </c>
      <c r="K63" s="153"/>
      <c r="L63" s="153"/>
    </row>
    <row r="64" spans="2:12">
      <c r="B64" s="55" t="s">
        <v>25</v>
      </c>
      <c r="C64" s="173" t="s">
        <v>123</v>
      </c>
      <c r="D64" s="173"/>
      <c r="E64" s="173"/>
      <c r="F64" s="173"/>
      <c r="G64" s="173"/>
      <c r="H64" s="173"/>
      <c r="I64" s="173"/>
      <c r="J64" s="136">
        <v>140</v>
      </c>
      <c r="K64" s="136"/>
      <c r="L64" s="136"/>
    </row>
    <row r="65" spans="2:12">
      <c r="B65" s="55" t="s">
        <v>26</v>
      </c>
      <c r="C65" s="163" t="s">
        <v>124</v>
      </c>
      <c r="D65" s="163"/>
      <c r="E65" s="163"/>
      <c r="F65" s="163"/>
      <c r="G65" s="163"/>
      <c r="H65" s="163"/>
      <c r="I65" s="163"/>
      <c r="J65" s="153">
        <v>9</v>
      </c>
      <c r="K65" s="153"/>
      <c r="L65" s="153"/>
    </row>
    <row r="66" spans="2:12">
      <c r="B66" s="55" t="s">
        <v>27</v>
      </c>
      <c r="C66" s="163" t="s">
        <v>125</v>
      </c>
      <c r="D66" s="163"/>
      <c r="E66" s="163"/>
      <c r="F66" s="163"/>
      <c r="G66" s="163"/>
      <c r="H66" s="163"/>
      <c r="I66" s="163"/>
      <c r="J66" s="153">
        <v>14</v>
      </c>
      <c r="K66" s="153"/>
      <c r="L66" s="153"/>
    </row>
    <row r="67" spans="2:12">
      <c r="B67" s="55" t="s">
        <v>28</v>
      </c>
      <c r="C67" s="163" t="s">
        <v>127</v>
      </c>
      <c r="D67" s="163"/>
      <c r="E67" s="163"/>
      <c r="F67" s="163"/>
      <c r="G67" s="163"/>
      <c r="H67" s="163"/>
      <c r="I67" s="163"/>
      <c r="J67" s="153">
        <f>(($J$37/220)*$J$23)*1.5</f>
        <v>438.18418665272725</v>
      </c>
      <c r="K67" s="153"/>
      <c r="L67" s="153"/>
    </row>
    <row r="68" spans="2:12">
      <c r="B68" s="55" t="s">
        <v>29</v>
      </c>
      <c r="C68" s="122" t="s">
        <v>126</v>
      </c>
      <c r="D68" s="122"/>
      <c r="E68" s="122"/>
      <c r="F68" s="122"/>
      <c r="G68" s="122"/>
      <c r="H68" s="122"/>
      <c r="I68" s="122"/>
      <c r="J68" s="136"/>
      <c r="K68" s="136"/>
      <c r="L68" s="136"/>
    </row>
    <row r="69" spans="2:12">
      <c r="B69" s="158" t="s">
        <v>10</v>
      </c>
      <c r="C69" s="158"/>
      <c r="D69" s="158"/>
      <c r="E69" s="158"/>
      <c r="F69" s="158"/>
      <c r="G69" s="158"/>
      <c r="H69" s="158"/>
      <c r="I69" s="158"/>
      <c r="J69" s="106">
        <f>SUM(J62:L68)</f>
        <v>1262.4795866527272</v>
      </c>
      <c r="K69" s="106"/>
      <c r="L69" s="106"/>
    </row>
    <row r="70" spans="2:12" ht="11.25" customHeight="1">
      <c r="B70" s="5"/>
      <c r="C70" s="3"/>
      <c r="D70" s="3"/>
      <c r="E70" s="3"/>
      <c r="F70" s="3"/>
      <c r="G70" s="25"/>
      <c r="H70" s="5"/>
      <c r="I70" s="5"/>
      <c r="J70" s="5"/>
      <c r="K70" s="5"/>
      <c r="L70" s="5"/>
    </row>
    <row r="71" spans="2:12">
      <c r="B71" s="165" t="s">
        <v>50</v>
      </c>
      <c r="C71" s="165"/>
      <c r="D71" s="165"/>
      <c r="E71" s="165"/>
      <c r="F71" s="165"/>
      <c r="G71" s="165"/>
      <c r="H71" s="165"/>
      <c r="I71" s="165"/>
      <c r="J71" s="165"/>
      <c r="K71" s="165"/>
      <c r="L71" s="165"/>
    </row>
    <row r="72" spans="2:12" ht="24" customHeight="1">
      <c r="B72" s="55">
        <v>2</v>
      </c>
      <c r="C72" s="183" t="s">
        <v>53</v>
      </c>
      <c r="D72" s="183"/>
      <c r="E72" s="183"/>
      <c r="F72" s="183"/>
      <c r="G72" s="183"/>
      <c r="H72" s="183"/>
      <c r="I72" s="183"/>
      <c r="J72" s="158" t="s">
        <v>31</v>
      </c>
      <c r="K72" s="158"/>
      <c r="L72" s="158"/>
    </row>
    <row r="73" spans="2:12">
      <c r="B73" s="55" t="s">
        <v>51</v>
      </c>
      <c r="C73" s="169" t="s">
        <v>41</v>
      </c>
      <c r="D73" s="169"/>
      <c r="E73" s="169"/>
      <c r="F73" s="169"/>
      <c r="G73" s="169"/>
      <c r="H73" s="169"/>
      <c r="I73" s="169"/>
      <c r="J73" s="170">
        <f>$K$45</f>
        <v>875.31673125748796</v>
      </c>
      <c r="K73" s="171"/>
      <c r="L73" s="172"/>
    </row>
    <row r="74" spans="2:12">
      <c r="B74" s="55" t="s">
        <v>52</v>
      </c>
      <c r="C74" s="176" t="s">
        <v>43</v>
      </c>
      <c r="D74" s="176"/>
      <c r="E74" s="176"/>
      <c r="F74" s="176"/>
      <c r="G74" s="176"/>
      <c r="H74" s="176"/>
      <c r="I74" s="176"/>
      <c r="J74" s="170">
        <f>$K$57</f>
        <v>1898.8</v>
      </c>
      <c r="K74" s="171"/>
      <c r="L74" s="172"/>
    </row>
    <row r="75" spans="2:12">
      <c r="B75" s="55" t="s">
        <v>47</v>
      </c>
      <c r="C75" s="176" t="s">
        <v>4</v>
      </c>
      <c r="D75" s="176"/>
      <c r="E75" s="176"/>
      <c r="F75" s="176"/>
      <c r="G75" s="176"/>
      <c r="H75" s="176"/>
      <c r="I75" s="176"/>
      <c r="J75" s="177">
        <f>$J$69</f>
        <v>1262.4795866527272</v>
      </c>
      <c r="K75" s="171"/>
      <c r="L75" s="172"/>
    </row>
    <row r="76" spans="2:12">
      <c r="B76" s="178" t="s">
        <v>10</v>
      </c>
      <c r="C76" s="178"/>
      <c r="D76" s="178"/>
      <c r="E76" s="178"/>
      <c r="F76" s="178"/>
      <c r="G76" s="178"/>
      <c r="H76" s="178"/>
      <c r="I76" s="178"/>
      <c r="J76" s="106">
        <f>SUM(J73:L75)</f>
        <v>4036.5963179102155</v>
      </c>
      <c r="K76" s="106"/>
      <c r="L76" s="106"/>
    </row>
    <row r="77" spans="2:12" ht="27" customHeight="1">
      <c r="B77" s="5"/>
      <c r="C77" s="3"/>
      <c r="D77" s="3"/>
      <c r="E77" s="3"/>
      <c r="F77" s="3"/>
      <c r="G77" s="26"/>
      <c r="H77" s="27"/>
      <c r="I77" s="27"/>
      <c r="J77" s="5"/>
      <c r="K77" s="5"/>
      <c r="L77" s="5"/>
    </row>
    <row r="78" spans="2:12" ht="12" customHeight="1">
      <c r="B78" s="200" t="s">
        <v>54</v>
      </c>
      <c r="C78" s="200"/>
      <c r="D78" s="200"/>
      <c r="E78" s="200"/>
      <c r="F78" s="200"/>
      <c r="G78" s="200"/>
      <c r="H78" s="200"/>
      <c r="I78" s="200"/>
      <c r="J78" s="200"/>
      <c r="K78" s="200"/>
      <c r="L78" s="200"/>
    </row>
    <row r="79" spans="2:12" ht="2.25" customHeight="1">
      <c r="B79" s="5"/>
      <c r="C79" s="3"/>
      <c r="D79" s="3"/>
      <c r="E79" s="3"/>
      <c r="F79" s="3"/>
      <c r="G79" s="26"/>
      <c r="H79" s="27"/>
      <c r="I79" s="27"/>
      <c r="J79" s="5"/>
      <c r="K79" s="5"/>
      <c r="L79" s="5"/>
    </row>
    <row r="80" spans="2:12">
      <c r="B80" s="55">
        <v>3</v>
      </c>
      <c r="C80" s="183" t="s">
        <v>11</v>
      </c>
      <c r="D80" s="183"/>
      <c r="E80" s="183"/>
      <c r="F80" s="183"/>
      <c r="G80" s="183"/>
      <c r="H80" s="183"/>
      <c r="I80" s="183"/>
      <c r="J80" s="36" t="s">
        <v>112</v>
      </c>
      <c r="K80" s="183" t="s">
        <v>3</v>
      </c>
      <c r="L80" s="183"/>
    </row>
    <row r="81" spans="2:14">
      <c r="B81" s="55" t="s">
        <v>23</v>
      </c>
      <c r="C81" s="127" t="s">
        <v>12</v>
      </c>
      <c r="D81" s="127"/>
      <c r="E81" s="127"/>
      <c r="F81" s="127"/>
      <c r="G81" s="127"/>
      <c r="H81" s="127"/>
      <c r="I81" s="127"/>
      <c r="J81" s="48">
        <v>4.5999999999999999E-3</v>
      </c>
      <c r="K81" s="184">
        <f t="shared" ref="K81:K86" si="1">($J$37)*J81</f>
        <v>19.708550973002666</v>
      </c>
      <c r="L81" s="184"/>
      <c r="N81" s="9"/>
    </row>
    <row r="82" spans="2:14">
      <c r="B82" s="55" t="s">
        <v>24</v>
      </c>
      <c r="C82" s="127" t="s">
        <v>16</v>
      </c>
      <c r="D82" s="127"/>
      <c r="E82" s="127"/>
      <c r="F82" s="127"/>
      <c r="G82" s="127"/>
      <c r="H82" s="127"/>
      <c r="I82" s="127"/>
      <c r="J82" s="48">
        <v>2.9999999999999997E-4</v>
      </c>
      <c r="K82" s="184">
        <f t="shared" si="1"/>
        <v>1.2853402808479999</v>
      </c>
      <c r="L82" s="184"/>
      <c r="N82" s="10"/>
    </row>
    <row r="83" spans="2:14" ht="27.75" customHeight="1">
      <c r="B83" s="55" t="s">
        <v>25</v>
      </c>
      <c r="C83" s="127" t="s">
        <v>81</v>
      </c>
      <c r="D83" s="127"/>
      <c r="E83" s="127"/>
      <c r="F83" s="127"/>
      <c r="G83" s="127"/>
      <c r="H83" s="127"/>
      <c r="I83" s="127"/>
      <c r="J83" s="48">
        <v>3.5000000000000003E-2</v>
      </c>
      <c r="K83" s="184">
        <f t="shared" si="1"/>
        <v>149.95636609893336</v>
      </c>
      <c r="L83" s="184"/>
      <c r="N83" s="10"/>
    </row>
    <row r="84" spans="2:14">
      <c r="B84" s="55" t="s">
        <v>26</v>
      </c>
      <c r="C84" s="127" t="s">
        <v>13</v>
      </c>
      <c r="D84" s="127"/>
      <c r="E84" s="127"/>
      <c r="F84" s="127"/>
      <c r="G84" s="127"/>
      <c r="H84" s="127"/>
      <c r="I84" s="127"/>
      <c r="J84" s="48">
        <v>1.9400000000000001E-2</v>
      </c>
      <c r="K84" s="184">
        <f t="shared" si="1"/>
        <v>83.118671494837344</v>
      </c>
      <c r="L84" s="184"/>
      <c r="N84" s="9"/>
    </row>
    <row r="85" spans="2:14" ht="25.5" customHeight="1">
      <c r="B85" s="55" t="s">
        <v>27</v>
      </c>
      <c r="C85" s="127" t="s">
        <v>86</v>
      </c>
      <c r="D85" s="127"/>
      <c r="E85" s="127"/>
      <c r="F85" s="127"/>
      <c r="G85" s="127"/>
      <c r="H85" s="127"/>
      <c r="I85" s="127"/>
      <c r="J85" s="48">
        <v>7.1000000000000004E-3</v>
      </c>
      <c r="K85" s="184">
        <f t="shared" si="1"/>
        <v>30.419719980069335</v>
      </c>
      <c r="L85" s="184"/>
    </row>
    <row r="86" spans="2:14" ht="29.25" customHeight="1">
      <c r="B86" s="55" t="s">
        <v>28</v>
      </c>
      <c r="C86" s="127" t="s">
        <v>82</v>
      </c>
      <c r="D86" s="127"/>
      <c r="E86" s="127"/>
      <c r="F86" s="127"/>
      <c r="G86" s="127"/>
      <c r="H86" s="127"/>
      <c r="I86" s="127"/>
      <c r="J86" s="48">
        <v>2.4000000000000001E-4</v>
      </c>
      <c r="K86" s="184">
        <f t="shared" si="1"/>
        <v>1.0282722246784</v>
      </c>
      <c r="L86" s="184"/>
    </row>
    <row r="87" spans="2:14">
      <c r="B87" s="125" t="s">
        <v>10</v>
      </c>
      <c r="C87" s="125"/>
      <c r="D87" s="125"/>
      <c r="E87" s="125"/>
      <c r="F87" s="125"/>
      <c r="G87" s="125"/>
      <c r="H87" s="125"/>
      <c r="I87" s="125"/>
      <c r="J87" s="49">
        <f>SUM(J81:J86)</f>
        <v>6.6640000000000005E-2</v>
      </c>
      <c r="K87" s="162">
        <f>SUM(K81:L86)</f>
        <v>285.51692105236913</v>
      </c>
      <c r="L87" s="162"/>
    </row>
    <row r="88" spans="2:14" ht="22.5" customHeight="1">
      <c r="B88" s="5"/>
      <c r="C88" s="3"/>
      <c r="D88" s="3"/>
      <c r="E88" s="3"/>
      <c r="F88" s="3"/>
      <c r="G88" s="25"/>
      <c r="H88" s="5"/>
      <c r="I88" s="5"/>
      <c r="J88" s="5"/>
      <c r="K88" s="5"/>
      <c r="L88" s="5"/>
    </row>
    <row r="89" spans="2:14">
      <c r="B89" s="200" t="s">
        <v>55</v>
      </c>
      <c r="C89" s="200"/>
      <c r="D89" s="200"/>
      <c r="E89" s="200"/>
      <c r="F89" s="200"/>
      <c r="G89" s="200"/>
      <c r="H89" s="200"/>
      <c r="I89" s="200"/>
      <c r="J89" s="200"/>
      <c r="K89" s="200"/>
      <c r="L89" s="200"/>
    </row>
    <row r="90" spans="2:14" ht="3" customHeight="1">
      <c r="B90" s="5"/>
      <c r="C90" s="3"/>
      <c r="D90" s="3"/>
      <c r="E90" s="3"/>
      <c r="F90" s="3"/>
      <c r="G90" s="25"/>
      <c r="H90" s="5"/>
      <c r="I90" s="5"/>
      <c r="J90" s="5"/>
      <c r="K90" s="5"/>
      <c r="L90" s="5"/>
    </row>
    <row r="91" spans="2:14">
      <c r="B91" s="180" t="s">
        <v>56</v>
      </c>
      <c r="C91" s="180"/>
      <c r="D91" s="180"/>
      <c r="E91" s="180"/>
      <c r="F91" s="180"/>
      <c r="G91" s="180"/>
      <c r="H91" s="180"/>
      <c r="I91" s="180"/>
      <c r="J91" s="180"/>
      <c r="K91" s="180"/>
      <c r="L91" s="180"/>
    </row>
    <row r="92" spans="2:14" ht="12.75" customHeight="1">
      <c r="B92" s="43" t="s">
        <v>57</v>
      </c>
      <c r="C92" s="179" t="s">
        <v>87</v>
      </c>
      <c r="D92" s="179"/>
      <c r="E92" s="179"/>
      <c r="F92" s="179"/>
      <c r="G92" s="179"/>
      <c r="H92" s="179"/>
      <c r="I92" s="179"/>
      <c r="J92" s="36" t="s">
        <v>73</v>
      </c>
      <c r="K92" s="201" t="s">
        <v>31</v>
      </c>
      <c r="L92" s="202"/>
    </row>
    <row r="93" spans="2:14">
      <c r="B93" s="44" t="s">
        <v>23</v>
      </c>
      <c r="C93" s="116" t="s">
        <v>88</v>
      </c>
      <c r="D93" s="116"/>
      <c r="E93" s="116"/>
      <c r="F93" s="116"/>
      <c r="G93" s="116"/>
      <c r="H93" s="116"/>
      <c r="I93" s="116"/>
      <c r="J93" s="28">
        <v>1.7000000000000001E-2</v>
      </c>
      <c r="K93" s="133">
        <f>$J$37*J93</f>
        <v>72.835949248053339</v>
      </c>
      <c r="L93" s="134"/>
    </row>
    <row r="94" spans="2:14" ht="12.75" customHeight="1">
      <c r="B94" s="43" t="s">
        <v>24</v>
      </c>
      <c r="C94" s="116" t="s">
        <v>89</v>
      </c>
      <c r="D94" s="116"/>
      <c r="E94" s="116"/>
      <c r="F94" s="116"/>
      <c r="G94" s="116"/>
      <c r="H94" s="116"/>
      <c r="I94" s="116"/>
      <c r="J94" s="28">
        <v>1.6299999999999999E-2</v>
      </c>
      <c r="K94" s="133">
        <f t="shared" ref="K94:K99" si="2">$J$37*J94</f>
        <v>69.836821926074663</v>
      </c>
      <c r="L94" s="134"/>
    </row>
    <row r="95" spans="2:14" ht="12.75" customHeight="1">
      <c r="B95" s="43" t="s">
        <v>25</v>
      </c>
      <c r="C95" s="116" t="s">
        <v>90</v>
      </c>
      <c r="D95" s="116"/>
      <c r="E95" s="116"/>
      <c r="F95" s="116"/>
      <c r="G95" s="116"/>
      <c r="H95" s="116"/>
      <c r="I95" s="116"/>
      <c r="J95" s="28">
        <v>2.0000000000000001E-4</v>
      </c>
      <c r="K95" s="133">
        <f t="shared" si="2"/>
        <v>0.85689352056533341</v>
      </c>
      <c r="L95" s="134"/>
    </row>
    <row r="96" spans="2:14">
      <c r="B96" s="43" t="s">
        <v>26</v>
      </c>
      <c r="C96" s="116" t="s">
        <v>91</v>
      </c>
      <c r="D96" s="116"/>
      <c r="E96" s="116"/>
      <c r="F96" s="116"/>
      <c r="G96" s="116"/>
      <c r="H96" s="116"/>
      <c r="I96" s="116"/>
      <c r="J96" s="28">
        <v>3.3E-3</v>
      </c>
      <c r="K96" s="133">
        <f t="shared" si="2"/>
        <v>14.138743089328001</v>
      </c>
      <c r="L96" s="134"/>
    </row>
    <row r="97" spans="2:12" ht="12.75" customHeight="1">
      <c r="B97" s="43" t="s">
        <v>27</v>
      </c>
      <c r="C97" s="116" t="s">
        <v>92</v>
      </c>
      <c r="D97" s="116"/>
      <c r="E97" s="116"/>
      <c r="F97" s="116"/>
      <c r="G97" s="116"/>
      <c r="H97" s="116"/>
      <c r="I97" s="116"/>
      <c r="J97" s="29">
        <v>5.5000000000000003E-4</v>
      </c>
      <c r="K97" s="133">
        <f t="shared" si="2"/>
        <v>2.3564571815546667</v>
      </c>
      <c r="L97" s="134"/>
    </row>
    <row r="98" spans="2:12" ht="12.75" customHeight="1">
      <c r="B98" s="43" t="s">
        <v>28</v>
      </c>
      <c r="C98" s="116" t="s">
        <v>83</v>
      </c>
      <c r="D98" s="116"/>
      <c r="E98" s="116"/>
      <c r="F98" s="116"/>
      <c r="G98" s="116"/>
      <c r="H98" s="116"/>
      <c r="I98" s="116"/>
      <c r="J98" s="28">
        <v>1.3899999999999999E-2</v>
      </c>
      <c r="K98" s="133">
        <f t="shared" si="2"/>
        <v>59.554099679290665</v>
      </c>
      <c r="L98" s="134"/>
    </row>
    <row r="99" spans="2:12">
      <c r="B99" s="43" t="s">
        <v>29</v>
      </c>
      <c r="C99" s="116" t="s">
        <v>93</v>
      </c>
      <c r="D99" s="116"/>
      <c r="E99" s="116"/>
      <c r="F99" s="116"/>
      <c r="G99" s="116"/>
      <c r="H99" s="116"/>
      <c r="I99" s="116"/>
      <c r="J99" s="28">
        <v>0</v>
      </c>
      <c r="K99" s="133">
        <f t="shared" si="2"/>
        <v>0</v>
      </c>
      <c r="L99" s="134"/>
    </row>
    <row r="100" spans="2:12">
      <c r="B100" s="43"/>
      <c r="C100" s="187" t="s">
        <v>10</v>
      </c>
      <c r="D100" s="188"/>
      <c r="E100" s="188"/>
      <c r="F100" s="188"/>
      <c r="G100" s="188"/>
      <c r="H100" s="188"/>
      <c r="I100" s="189"/>
      <c r="J100" s="15">
        <f>SUM(J93:J99)</f>
        <v>5.124999999999999E-2</v>
      </c>
      <c r="K100" s="174">
        <f>SUM(K93:K99)</f>
        <v>219.57896464486666</v>
      </c>
      <c r="L100" s="175"/>
    </row>
    <row r="101" spans="2:12" ht="30" customHeight="1">
      <c r="B101" s="43" t="s">
        <v>45</v>
      </c>
      <c r="C101" s="130" t="s">
        <v>84</v>
      </c>
      <c r="D101" s="131"/>
      <c r="E101" s="131"/>
      <c r="F101" s="131"/>
      <c r="G101" s="131"/>
      <c r="H101" s="131"/>
      <c r="I101" s="132"/>
      <c r="J101" s="28">
        <f>$J$100*$J$57</f>
        <v>1.8859999999999998E-2</v>
      </c>
      <c r="K101" s="133">
        <f>$J$37*J101</f>
        <v>80.805058989310922</v>
      </c>
      <c r="L101" s="134"/>
    </row>
    <row r="102" spans="2:12">
      <c r="B102" s="125" t="s">
        <v>10</v>
      </c>
      <c r="C102" s="125"/>
      <c r="D102" s="125"/>
      <c r="E102" s="125"/>
      <c r="F102" s="125"/>
      <c r="G102" s="125"/>
      <c r="H102" s="125"/>
      <c r="I102" s="125"/>
      <c r="J102" s="45">
        <f>SUM(J100:J101)</f>
        <v>7.0109999999999992E-2</v>
      </c>
      <c r="K102" s="195">
        <f>SUM(K100:L101)</f>
        <v>300.38402363417759</v>
      </c>
      <c r="L102" s="196"/>
    </row>
    <row r="103" spans="2:12" ht="9" customHeight="1">
      <c r="B103" s="17"/>
      <c r="C103" s="17"/>
      <c r="D103" s="17"/>
      <c r="E103" s="17"/>
      <c r="F103" s="17"/>
      <c r="G103" s="17"/>
      <c r="H103" s="17"/>
      <c r="I103" s="17"/>
      <c r="J103" s="18"/>
      <c r="K103" s="19"/>
      <c r="L103" s="19"/>
    </row>
    <row r="104" spans="2:12">
      <c r="B104" s="181" t="s">
        <v>58</v>
      </c>
      <c r="C104" s="181"/>
      <c r="D104" s="181"/>
      <c r="E104" s="181"/>
      <c r="F104" s="181"/>
      <c r="G104" s="181"/>
      <c r="H104" s="181"/>
      <c r="I104" s="181"/>
      <c r="J104" s="181"/>
      <c r="K104" s="181"/>
      <c r="L104" s="181"/>
    </row>
    <row r="105" spans="2:12">
      <c r="B105" s="55" t="s">
        <v>59</v>
      </c>
      <c r="C105" s="183" t="s">
        <v>94</v>
      </c>
      <c r="D105" s="183"/>
      <c r="E105" s="183"/>
      <c r="F105" s="183"/>
      <c r="G105" s="183"/>
      <c r="H105" s="183"/>
      <c r="I105" s="183"/>
      <c r="J105" s="125" t="s">
        <v>31</v>
      </c>
      <c r="K105" s="125"/>
      <c r="L105" s="125"/>
    </row>
    <row r="106" spans="2:12">
      <c r="B106" s="52" t="s">
        <v>23</v>
      </c>
      <c r="C106" s="199" t="s">
        <v>95</v>
      </c>
      <c r="D106" s="199"/>
      <c r="E106" s="199"/>
      <c r="F106" s="199"/>
      <c r="G106" s="199"/>
      <c r="H106" s="199"/>
      <c r="I106" s="199"/>
      <c r="J106" s="156">
        <v>0</v>
      </c>
      <c r="K106" s="156"/>
      <c r="L106" s="156"/>
    </row>
    <row r="107" spans="2:12">
      <c r="B107" s="125" t="s">
        <v>10</v>
      </c>
      <c r="C107" s="125"/>
      <c r="D107" s="125"/>
      <c r="E107" s="125"/>
      <c r="F107" s="125"/>
      <c r="G107" s="125"/>
      <c r="H107" s="125"/>
      <c r="I107" s="125"/>
      <c r="J107" s="197">
        <f>J106</f>
        <v>0</v>
      </c>
      <c r="K107" s="197"/>
      <c r="L107" s="197"/>
    </row>
    <row r="108" spans="2:12" ht="21" customHeight="1">
      <c r="B108" s="6"/>
      <c r="C108" s="7"/>
      <c r="D108" s="6"/>
      <c r="E108" s="6"/>
      <c r="F108" s="6"/>
      <c r="G108" s="6"/>
      <c r="H108" s="6"/>
      <c r="I108" s="6"/>
      <c r="J108" s="6"/>
      <c r="K108" s="6"/>
      <c r="L108" s="6"/>
    </row>
    <row r="109" spans="2:12">
      <c r="B109" s="165" t="s">
        <v>60</v>
      </c>
      <c r="C109" s="165"/>
      <c r="D109" s="165"/>
      <c r="E109" s="165"/>
      <c r="F109" s="165"/>
      <c r="G109" s="165"/>
      <c r="H109" s="165"/>
      <c r="I109" s="165"/>
      <c r="J109" s="165"/>
      <c r="K109" s="165"/>
      <c r="L109" s="165"/>
    </row>
    <row r="110" spans="2:12" ht="25.5" customHeight="1">
      <c r="B110" s="55">
        <v>4</v>
      </c>
      <c r="C110" s="183" t="s">
        <v>96</v>
      </c>
      <c r="D110" s="183"/>
      <c r="E110" s="183"/>
      <c r="F110" s="183"/>
      <c r="G110" s="183"/>
      <c r="H110" s="183"/>
      <c r="I110" s="183"/>
      <c r="J110" s="158" t="s">
        <v>31</v>
      </c>
      <c r="K110" s="158"/>
      <c r="L110" s="158"/>
    </row>
    <row r="111" spans="2:12">
      <c r="B111" s="55" t="s">
        <v>57</v>
      </c>
      <c r="C111" s="116" t="s">
        <v>87</v>
      </c>
      <c r="D111" s="116"/>
      <c r="E111" s="116"/>
      <c r="F111" s="116"/>
      <c r="G111" s="116"/>
      <c r="H111" s="116"/>
      <c r="I111" s="116"/>
      <c r="J111" s="184">
        <f>K102</f>
        <v>300.38402363417759</v>
      </c>
      <c r="K111" s="184"/>
      <c r="L111" s="184"/>
    </row>
    <row r="112" spans="2:12">
      <c r="B112" s="55" t="s">
        <v>59</v>
      </c>
      <c r="C112" s="116" t="s">
        <v>94</v>
      </c>
      <c r="D112" s="116"/>
      <c r="E112" s="116"/>
      <c r="F112" s="116"/>
      <c r="G112" s="116"/>
      <c r="H112" s="116"/>
      <c r="I112" s="116"/>
      <c r="J112" s="156">
        <f>J107</f>
        <v>0</v>
      </c>
      <c r="K112" s="156"/>
      <c r="L112" s="156"/>
    </row>
    <row r="113" spans="2:12" ht="12.75" customHeight="1">
      <c r="B113" s="198" t="s">
        <v>10</v>
      </c>
      <c r="C113" s="198"/>
      <c r="D113" s="198"/>
      <c r="E113" s="198"/>
      <c r="F113" s="198"/>
      <c r="G113" s="198"/>
      <c r="H113" s="198"/>
      <c r="I113" s="198"/>
      <c r="J113" s="162">
        <f>J111+J112</f>
        <v>300.38402363417759</v>
      </c>
      <c r="K113" s="162"/>
      <c r="L113" s="162"/>
    </row>
    <row r="114" spans="2:12">
      <c r="B114" s="181"/>
      <c r="C114" s="181"/>
      <c r="D114" s="181"/>
      <c r="E114" s="181"/>
      <c r="F114" s="181"/>
      <c r="G114" s="181"/>
      <c r="H114" s="181"/>
      <c r="I114" s="181"/>
      <c r="J114" s="182"/>
      <c r="K114" s="182"/>
      <c r="L114" s="182"/>
    </row>
    <row r="115" spans="2:12">
      <c r="B115" s="115" t="s">
        <v>61</v>
      </c>
      <c r="C115" s="115"/>
      <c r="D115" s="115"/>
      <c r="E115" s="115"/>
      <c r="F115" s="115"/>
      <c r="G115" s="115"/>
      <c r="H115" s="115"/>
      <c r="I115" s="115"/>
      <c r="J115" s="115"/>
      <c r="K115" s="115"/>
      <c r="L115" s="115"/>
    </row>
    <row r="116" spans="2:12">
      <c r="B116" s="6"/>
      <c r="C116" s="7"/>
      <c r="D116" s="6"/>
      <c r="E116" s="6"/>
      <c r="F116" s="6"/>
      <c r="G116" s="6"/>
      <c r="H116" s="6"/>
      <c r="I116" s="6"/>
      <c r="J116" s="6"/>
      <c r="K116" s="6"/>
      <c r="L116" s="6"/>
    </row>
    <row r="117" spans="2:12">
      <c r="B117" s="55">
        <v>5</v>
      </c>
      <c r="C117" s="185" t="s">
        <v>6</v>
      </c>
      <c r="D117" s="185"/>
      <c r="E117" s="185"/>
      <c r="F117" s="185"/>
      <c r="G117" s="185"/>
      <c r="H117" s="185"/>
      <c r="I117" s="185"/>
      <c r="J117" s="114" t="s">
        <v>31</v>
      </c>
      <c r="K117" s="158"/>
      <c r="L117" s="158"/>
    </row>
    <row r="118" spans="2:12">
      <c r="B118" s="52" t="s">
        <v>23</v>
      </c>
      <c r="C118" s="116" t="s">
        <v>151</v>
      </c>
      <c r="D118" s="116"/>
      <c r="E118" s="116"/>
      <c r="F118" s="116"/>
      <c r="G118" s="116"/>
      <c r="H118" s="116"/>
      <c r="I118" s="116"/>
      <c r="J118" s="186">
        <f>UNIFORMES!E12</f>
        <v>61.813333333333333</v>
      </c>
      <c r="K118" s="155"/>
      <c r="L118" s="155"/>
    </row>
    <row r="119" spans="2:12">
      <c r="B119" s="52" t="s">
        <v>24</v>
      </c>
      <c r="C119" s="116" t="s">
        <v>179</v>
      </c>
      <c r="D119" s="116"/>
      <c r="E119" s="116"/>
      <c r="F119" s="116"/>
      <c r="G119" s="116"/>
      <c r="H119" s="116"/>
      <c r="I119" s="116"/>
      <c r="J119" s="186">
        <f>MATERIAL!F14</f>
        <v>126.49833333333335</v>
      </c>
      <c r="K119" s="155"/>
      <c r="L119" s="155"/>
    </row>
    <row r="120" spans="2:12">
      <c r="B120" s="52" t="s">
        <v>25</v>
      </c>
      <c r="C120" s="116" t="s">
        <v>181</v>
      </c>
      <c r="D120" s="116"/>
      <c r="E120" s="116"/>
      <c r="F120" s="116"/>
      <c r="G120" s="116"/>
      <c r="H120" s="116"/>
      <c r="I120" s="116"/>
      <c r="J120" s="186">
        <f>EQUIPAMENTOS!E13*80%/96</f>
        <v>13.425104166666669</v>
      </c>
      <c r="K120" s="155"/>
      <c r="L120" s="155"/>
    </row>
    <row r="121" spans="2:12">
      <c r="B121" s="52" t="s">
        <v>26</v>
      </c>
      <c r="C121" s="116" t="s">
        <v>182</v>
      </c>
      <c r="D121" s="116"/>
      <c r="E121" s="116"/>
      <c r="F121" s="116"/>
      <c r="G121" s="116"/>
      <c r="H121" s="116"/>
      <c r="I121" s="116"/>
      <c r="J121" s="186">
        <f>EQUIPAMENTOS!E13*0.5%</f>
        <v>8.0550625</v>
      </c>
      <c r="K121" s="155"/>
      <c r="L121" s="155"/>
    </row>
    <row r="122" spans="2:12">
      <c r="B122" s="158" t="s">
        <v>37</v>
      </c>
      <c r="C122" s="158"/>
      <c r="D122" s="158"/>
      <c r="E122" s="158"/>
      <c r="F122" s="158"/>
      <c r="G122" s="158"/>
      <c r="H122" s="158"/>
      <c r="I122" s="158"/>
      <c r="J122" s="109">
        <f>SUM(J118:L121)</f>
        <v>209.79183333333333</v>
      </c>
      <c r="K122" s="106"/>
      <c r="L122" s="106"/>
    </row>
    <row r="123" spans="2:12">
      <c r="B123" s="6"/>
      <c r="C123" s="7"/>
      <c r="D123" s="6"/>
      <c r="E123" s="6"/>
      <c r="F123" s="6"/>
      <c r="G123" s="6"/>
      <c r="H123" s="6"/>
      <c r="I123" s="6"/>
      <c r="J123" s="6"/>
      <c r="K123" s="6"/>
      <c r="L123" s="6"/>
    </row>
    <row r="124" spans="2:12">
      <c r="B124" s="115" t="s">
        <v>62</v>
      </c>
      <c r="C124" s="115"/>
      <c r="D124" s="115"/>
      <c r="E124" s="115"/>
      <c r="F124" s="115"/>
      <c r="G124" s="115"/>
      <c r="H124" s="115"/>
      <c r="I124" s="115"/>
      <c r="J124" s="115"/>
      <c r="K124" s="115"/>
      <c r="L124" s="115"/>
    </row>
    <row r="125" spans="2:12">
      <c r="B125" s="6"/>
      <c r="C125" s="7"/>
      <c r="D125" s="6"/>
      <c r="E125" s="6"/>
      <c r="F125" s="6"/>
      <c r="G125" s="6"/>
      <c r="H125" s="6"/>
      <c r="I125" s="6"/>
      <c r="J125" s="6"/>
      <c r="K125" s="6"/>
      <c r="L125" s="6"/>
    </row>
    <row r="126" spans="2:12">
      <c r="B126" s="55">
        <v>6</v>
      </c>
      <c r="C126" s="190" t="s">
        <v>14</v>
      </c>
      <c r="D126" s="190"/>
      <c r="E126" s="190"/>
      <c r="F126" s="190"/>
      <c r="G126" s="190"/>
      <c r="H126" s="190"/>
      <c r="I126" s="190"/>
      <c r="J126" s="36" t="s">
        <v>112</v>
      </c>
      <c r="K126" s="143" t="s">
        <v>3</v>
      </c>
      <c r="L126" s="145"/>
    </row>
    <row r="127" spans="2:12" ht="12.75" customHeight="1">
      <c r="B127" s="52" t="s">
        <v>23</v>
      </c>
      <c r="C127" s="116" t="s">
        <v>63</v>
      </c>
      <c r="D127" s="116"/>
      <c r="E127" s="116"/>
      <c r="F127" s="116"/>
      <c r="G127" s="116"/>
      <c r="H127" s="116"/>
      <c r="I127" s="116"/>
      <c r="J127" s="11">
        <v>0.05</v>
      </c>
      <c r="K127" s="128">
        <f>$J$143*J127</f>
        <v>455.83783493783812</v>
      </c>
      <c r="L127" s="129"/>
    </row>
    <row r="128" spans="2:12">
      <c r="B128" s="52" t="s">
        <v>24</v>
      </c>
      <c r="C128" s="191" t="s">
        <v>64</v>
      </c>
      <c r="D128" s="191"/>
      <c r="E128" s="191"/>
      <c r="F128" s="191"/>
      <c r="G128" s="191"/>
      <c r="H128" s="191"/>
      <c r="I128" s="191"/>
      <c r="J128" s="12">
        <v>6.7900000000000002E-2</v>
      </c>
      <c r="K128" s="128">
        <f>($J$143+$K$127)*J128</f>
        <v>649.97916883786343</v>
      </c>
      <c r="L128" s="129"/>
    </row>
    <row r="129" spans="2:12">
      <c r="B129" s="52" t="s">
        <v>25</v>
      </c>
      <c r="C129" s="192" t="s">
        <v>65</v>
      </c>
      <c r="D129" s="193"/>
      <c r="E129" s="193"/>
      <c r="F129" s="193"/>
      <c r="G129" s="193"/>
      <c r="H129" s="193"/>
      <c r="I129" s="194"/>
      <c r="J129" s="13"/>
      <c r="K129" s="128"/>
      <c r="L129" s="129"/>
    </row>
    <row r="130" spans="2:12" ht="27.75" customHeight="1">
      <c r="B130" s="52"/>
      <c r="C130" s="116" t="s">
        <v>183</v>
      </c>
      <c r="D130" s="116"/>
      <c r="E130" s="116"/>
      <c r="F130" s="116"/>
      <c r="G130" s="116"/>
      <c r="H130" s="116"/>
      <c r="I130" s="116"/>
      <c r="J130" s="14">
        <v>9.2499999999999999E-2</v>
      </c>
      <c r="K130" s="170">
        <f>(($J$143+$K$127+$K$128)/(1-($J$130+$J$131+$J$132))*J130)</f>
        <v>1102.7266093110823</v>
      </c>
      <c r="L130" s="129"/>
    </row>
    <row r="131" spans="2:12" ht="12.75" customHeight="1">
      <c r="B131" s="52"/>
      <c r="C131" s="116" t="s">
        <v>66</v>
      </c>
      <c r="D131" s="116"/>
      <c r="E131" s="116"/>
      <c r="F131" s="116"/>
      <c r="G131" s="116"/>
      <c r="H131" s="116"/>
      <c r="I131" s="116"/>
      <c r="J131" s="12">
        <v>0</v>
      </c>
      <c r="K131" s="170">
        <f>(($J$143+$K$127+$K$128)/(1-($J$130+$J$131+$J$132))*J131)</f>
        <v>0</v>
      </c>
      <c r="L131" s="129"/>
    </row>
    <row r="132" spans="2:12" ht="12.75" customHeight="1">
      <c r="B132" s="52"/>
      <c r="C132" s="116" t="s">
        <v>85</v>
      </c>
      <c r="D132" s="116"/>
      <c r="E132" s="116"/>
      <c r="F132" s="116"/>
      <c r="G132" s="116"/>
      <c r="H132" s="116"/>
      <c r="I132" s="116"/>
      <c r="J132" s="8">
        <v>0.05</v>
      </c>
      <c r="K132" s="170">
        <f>(($J$143+$K$127+$K$128)/(1-($J$130+$J$131+$J$132))*J132)</f>
        <v>596.06843746544985</v>
      </c>
      <c r="L132" s="129"/>
    </row>
    <row r="133" spans="2:12">
      <c r="B133" s="126" t="s">
        <v>10</v>
      </c>
      <c r="C133" s="126"/>
      <c r="D133" s="126"/>
      <c r="E133" s="126"/>
      <c r="F133" s="126"/>
      <c r="G133" s="126"/>
      <c r="H133" s="126"/>
      <c r="I133" s="126"/>
      <c r="J133" s="42">
        <f>SUM(J127:J132)</f>
        <v>0.26040000000000002</v>
      </c>
      <c r="K133" s="195">
        <f>SUM(K127:K132)</f>
        <v>2804.6120505522335</v>
      </c>
      <c r="L133" s="196"/>
    </row>
    <row r="134" spans="2:12">
      <c r="B134" s="6"/>
      <c r="C134" s="7"/>
      <c r="D134" s="6"/>
      <c r="E134" s="6"/>
      <c r="F134" s="6"/>
      <c r="G134" s="6"/>
      <c r="H134" s="6"/>
      <c r="I134" s="6"/>
      <c r="J134" s="6"/>
      <c r="K134" s="6"/>
      <c r="L134" s="6"/>
    </row>
    <row r="135" spans="2:12">
      <c r="B135" s="115" t="s">
        <v>113</v>
      </c>
      <c r="C135" s="115"/>
      <c r="D135" s="115"/>
      <c r="E135" s="115"/>
      <c r="F135" s="115"/>
      <c r="G135" s="115"/>
      <c r="H135" s="115"/>
      <c r="I135" s="115"/>
      <c r="J135" s="115"/>
      <c r="K135" s="115"/>
      <c r="L135" s="115"/>
    </row>
    <row r="136" spans="2:12">
      <c r="B136" s="6"/>
      <c r="C136" s="7"/>
      <c r="D136" s="6"/>
      <c r="E136" s="6"/>
      <c r="F136" s="6"/>
      <c r="G136" s="6"/>
      <c r="H136" s="30"/>
      <c r="I136" s="6"/>
      <c r="J136" s="6"/>
      <c r="K136" s="6"/>
      <c r="L136" s="6"/>
    </row>
    <row r="137" spans="2:12">
      <c r="B137" s="143" t="s">
        <v>15</v>
      </c>
      <c r="C137" s="144"/>
      <c r="D137" s="144"/>
      <c r="E137" s="144"/>
      <c r="F137" s="144"/>
      <c r="G137" s="144"/>
      <c r="H137" s="144"/>
      <c r="I137" s="145"/>
      <c r="J137" s="126" t="s">
        <v>31</v>
      </c>
      <c r="K137" s="126"/>
      <c r="L137" s="126"/>
    </row>
    <row r="138" spans="2:12">
      <c r="B138" s="52" t="s">
        <v>23</v>
      </c>
      <c r="C138" s="116" t="s">
        <v>30</v>
      </c>
      <c r="D138" s="116"/>
      <c r="E138" s="116"/>
      <c r="F138" s="116"/>
      <c r="G138" s="116"/>
      <c r="H138" s="116"/>
      <c r="I138" s="116"/>
      <c r="J138" s="161">
        <f>$J$37</f>
        <v>4284.4676028266667</v>
      </c>
      <c r="K138" s="161"/>
      <c r="L138" s="161"/>
    </row>
    <row r="139" spans="2:12">
      <c r="B139" s="52" t="s">
        <v>24</v>
      </c>
      <c r="C139" s="116" t="s">
        <v>38</v>
      </c>
      <c r="D139" s="116"/>
      <c r="E139" s="116"/>
      <c r="F139" s="116"/>
      <c r="G139" s="116"/>
      <c r="H139" s="116"/>
      <c r="I139" s="116"/>
      <c r="J139" s="161">
        <f>$J$76</f>
        <v>4036.5963179102155</v>
      </c>
      <c r="K139" s="161"/>
      <c r="L139" s="161"/>
    </row>
    <row r="140" spans="2:12">
      <c r="B140" s="52" t="s">
        <v>25</v>
      </c>
      <c r="C140" s="116" t="s">
        <v>54</v>
      </c>
      <c r="D140" s="116"/>
      <c r="E140" s="116"/>
      <c r="F140" s="116"/>
      <c r="G140" s="116"/>
      <c r="H140" s="116"/>
      <c r="I140" s="116"/>
      <c r="J140" s="161">
        <f>$K$87</f>
        <v>285.51692105236913</v>
      </c>
      <c r="K140" s="161"/>
      <c r="L140" s="161"/>
    </row>
    <row r="141" spans="2:12">
      <c r="B141" s="52" t="s">
        <v>26</v>
      </c>
      <c r="C141" s="116" t="s">
        <v>55</v>
      </c>
      <c r="D141" s="116"/>
      <c r="E141" s="116"/>
      <c r="F141" s="116"/>
      <c r="G141" s="116"/>
      <c r="H141" s="116"/>
      <c r="I141" s="116"/>
      <c r="J141" s="161">
        <f>$J$113</f>
        <v>300.38402363417759</v>
      </c>
      <c r="K141" s="161"/>
      <c r="L141" s="161"/>
    </row>
    <row r="142" spans="2:12">
      <c r="B142" s="52" t="s">
        <v>27</v>
      </c>
      <c r="C142" s="116" t="s">
        <v>61</v>
      </c>
      <c r="D142" s="116"/>
      <c r="E142" s="116"/>
      <c r="F142" s="116"/>
      <c r="G142" s="116"/>
      <c r="H142" s="116"/>
      <c r="I142" s="116"/>
      <c r="J142" s="151">
        <f>$J$122</f>
        <v>209.79183333333333</v>
      </c>
      <c r="K142" s="151"/>
      <c r="L142" s="151"/>
    </row>
    <row r="143" spans="2:12">
      <c r="B143" s="126" t="s">
        <v>67</v>
      </c>
      <c r="C143" s="126"/>
      <c r="D143" s="126"/>
      <c r="E143" s="126"/>
      <c r="F143" s="126"/>
      <c r="G143" s="126"/>
      <c r="H143" s="126"/>
      <c r="I143" s="126"/>
      <c r="J143" s="162">
        <f>SUM(J138:J142)</f>
        <v>9116.7566987567625</v>
      </c>
      <c r="K143" s="162"/>
      <c r="L143" s="162"/>
    </row>
    <row r="144" spans="2:12">
      <c r="B144" s="52" t="s">
        <v>28</v>
      </c>
      <c r="C144" s="116" t="s">
        <v>62</v>
      </c>
      <c r="D144" s="116"/>
      <c r="E144" s="116"/>
      <c r="F144" s="116"/>
      <c r="G144" s="116"/>
      <c r="H144" s="116"/>
      <c r="I144" s="116"/>
      <c r="J144" s="151">
        <f>$K$133</f>
        <v>2804.6120505522335</v>
      </c>
      <c r="K144" s="151"/>
      <c r="L144" s="151"/>
    </row>
    <row r="145" spans="2:12">
      <c r="B145" s="106" t="s">
        <v>68</v>
      </c>
      <c r="C145" s="106"/>
      <c r="D145" s="106"/>
      <c r="E145" s="106"/>
      <c r="F145" s="106"/>
      <c r="G145" s="106"/>
      <c r="H145" s="106"/>
      <c r="I145" s="106"/>
      <c r="J145" s="107">
        <f>J143+J144</f>
        <v>11921.368749308996</v>
      </c>
      <c r="K145" s="108"/>
      <c r="L145" s="109"/>
    </row>
    <row r="146" spans="2:12">
      <c r="B146" s="106" t="s">
        <v>116</v>
      </c>
      <c r="C146" s="106"/>
      <c r="D146" s="106"/>
      <c r="E146" s="106"/>
      <c r="F146" s="106"/>
      <c r="G146" s="106"/>
      <c r="H146" s="106"/>
      <c r="I146" s="106"/>
      <c r="J146" s="107">
        <f>J145*2</f>
        <v>23842.737498617993</v>
      </c>
      <c r="K146" s="108"/>
      <c r="L146" s="109"/>
    </row>
    <row r="147" spans="2:12">
      <c r="B147" s="106" t="s">
        <v>117</v>
      </c>
      <c r="C147" s="106"/>
      <c r="D147" s="106"/>
      <c r="E147" s="106"/>
      <c r="F147" s="106"/>
      <c r="G147" s="106"/>
      <c r="H147" s="106"/>
      <c r="I147" s="106"/>
      <c r="J147" s="107">
        <f>J146*12</f>
        <v>286112.84998341592</v>
      </c>
      <c r="K147" s="108"/>
      <c r="L147" s="109"/>
    </row>
  </sheetData>
  <mergeCells count="231">
    <mergeCell ref="B6:F6"/>
    <mergeCell ref="G6:L6"/>
    <mergeCell ref="B8:L8"/>
    <mergeCell ref="C9:I9"/>
    <mergeCell ref="J9:L9"/>
    <mergeCell ref="C10:I10"/>
    <mergeCell ref="J10:L10"/>
    <mergeCell ref="B2:L2"/>
    <mergeCell ref="B3:F3"/>
    <mergeCell ref="G3:L3"/>
    <mergeCell ref="B4:F4"/>
    <mergeCell ref="G4:L4"/>
    <mergeCell ref="B5:F5"/>
    <mergeCell ref="G5:I5"/>
    <mergeCell ref="K5:L5"/>
    <mergeCell ref="C18:I18"/>
    <mergeCell ref="J18:L18"/>
    <mergeCell ref="C19:I19"/>
    <mergeCell ref="J19:L19"/>
    <mergeCell ref="C20:I20"/>
    <mergeCell ref="J20:L20"/>
    <mergeCell ref="C11:I11"/>
    <mergeCell ref="J11:L11"/>
    <mergeCell ref="C12:I12"/>
    <mergeCell ref="J12:L12"/>
    <mergeCell ref="B16:L16"/>
    <mergeCell ref="C17:I17"/>
    <mergeCell ref="J17:L17"/>
    <mergeCell ref="C24:I24"/>
    <mergeCell ref="J24:L24"/>
    <mergeCell ref="C25:I25"/>
    <mergeCell ref="J25:L25"/>
    <mergeCell ref="B27:L27"/>
    <mergeCell ref="B29:L29"/>
    <mergeCell ref="C21:I21"/>
    <mergeCell ref="J21:L21"/>
    <mergeCell ref="C22:I22"/>
    <mergeCell ref="J22:L22"/>
    <mergeCell ref="C23:I23"/>
    <mergeCell ref="J23:L23"/>
    <mergeCell ref="C33:I33"/>
    <mergeCell ref="J33:L33"/>
    <mergeCell ref="C34:I34"/>
    <mergeCell ref="J34:L34"/>
    <mergeCell ref="C35:I35"/>
    <mergeCell ref="J35:L35"/>
    <mergeCell ref="C30:I30"/>
    <mergeCell ref="J30:L30"/>
    <mergeCell ref="C31:I31"/>
    <mergeCell ref="J31:L31"/>
    <mergeCell ref="C32:I32"/>
    <mergeCell ref="J32:L32"/>
    <mergeCell ref="B41:L41"/>
    <mergeCell ref="C42:I42"/>
    <mergeCell ref="K42:L42"/>
    <mergeCell ref="C43:I43"/>
    <mergeCell ref="K43:L43"/>
    <mergeCell ref="C44:I44"/>
    <mergeCell ref="K44:L44"/>
    <mergeCell ref="C36:I36"/>
    <mergeCell ref="J36:L36"/>
    <mergeCell ref="C37:I37"/>
    <mergeCell ref="J37:L37"/>
    <mergeCell ref="C38:F38"/>
    <mergeCell ref="B39:L39"/>
    <mergeCell ref="C50:I50"/>
    <mergeCell ref="K50:L50"/>
    <mergeCell ref="C51:I51"/>
    <mergeCell ref="K51:L51"/>
    <mergeCell ref="C52:I52"/>
    <mergeCell ref="K52:L52"/>
    <mergeCell ref="B45:I45"/>
    <mergeCell ref="K45:L45"/>
    <mergeCell ref="B47:L47"/>
    <mergeCell ref="C48:I48"/>
    <mergeCell ref="K48:L48"/>
    <mergeCell ref="C49:I49"/>
    <mergeCell ref="K49:L49"/>
    <mergeCell ref="C56:I56"/>
    <mergeCell ref="K56:L56"/>
    <mergeCell ref="C57:I57"/>
    <mergeCell ref="K57:L57"/>
    <mergeCell ref="C58:I58"/>
    <mergeCell ref="B60:L60"/>
    <mergeCell ref="C53:I53"/>
    <mergeCell ref="K53:L53"/>
    <mergeCell ref="C54:I54"/>
    <mergeCell ref="K54:L54"/>
    <mergeCell ref="C55:I55"/>
    <mergeCell ref="K55:L55"/>
    <mergeCell ref="C64:I64"/>
    <mergeCell ref="J64:L64"/>
    <mergeCell ref="C65:I65"/>
    <mergeCell ref="J65:L65"/>
    <mergeCell ref="C66:I66"/>
    <mergeCell ref="J66:L66"/>
    <mergeCell ref="C61:I61"/>
    <mergeCell ref="J61:L61"/>
    <mergeCell ref="C62:I62"/>
    <mergeCell ref="J62:L62"/>
    <mergeCell ref="C63:I63"/>
    <mergeCell ref="J63:L63"/>
    <mergeCell ref="B71:L71"/>
    <mergeCell ref="C72:I72"/>
    <mergeCell ref="J72:L72"/>
    <mergeCell ref="C73:I73"/>
    <mergeCell ref="J73:L73"/>
    <mergeCell ref="C74:I74"/>
    <mergeCell ref="J74:L74"/>
    <mergeCell ref="C67:I67"/>
    <mergeCell ref="J67:L67"/>
    <mergeCell ref="C68:I68"/>
    <mergeCell ref="J68:L68"/>
    <mergeCell ref="B69:I69"/>
    <mergeCell ref="J69:L69"/>
    <mergeCell ref="C81:I81"/>
    <mergeCell ref="K81:L81"/>
    <mergeCell ref="C82:I82"/>
    <mergeCell ref="K82:L82"/>
    <mergeCell ref="C83:I83"/>
    <mergeCell ref="K83:L83"/>
    <mergeCell ref="C75:I75"/>
    <mergeCell ref="J75:L75"/>
    <mergeCell ref="B76:I76"/>
    <mergeCell ref="J76:L76"/>
    <mergeCell ref="B78:L78"/>
    <mergeCell ref="C80:I80"/>
    <mergeCell ref="K80:L80"/>
    <mergeCell ref="B87:I87"/>
    <mergeCell ref="K87:L87"/>
    <mergeCell ref="B89:L89"/>
    <mergeCell ref="B91:L91"/>
    <mergeCell ref="C92:I92"/>
    <mergeCell ref="K92:L92"/>
    <mergeCell ref="C84:I84"/>
    <mergeCell ref="K84:L84"/>
    <mergeCell ref="C85:I85"/>
    <mergeCell ref="K85:L85"/>
    <mergeCell ref="C86:I86"/>
    <mergeCell ref="K86:L86"/>
    <mergeCell ref="C96:I96"/>
    <mergeCell ref="K96:L96"/>
    <mergeCell ref="C97:I97"/>
    <mergeCell ref="K97:L97"/>
    <mergeCell ref="C98:I98"/>
    <mergeCell ref="K98:L98"/>
    <mergeCell ref="C93:I93"/>
    <mergeCell ref="K93:L93"/>
    <mergeCell ref="C94:I94"/>
    <mergeCell ref="K94:L94"/>
    <mergeCell ref="C95:I95"/>
    <mergeCell ref="K95:L95"/>
    <mergeCell ref="B102:I102"/>
    <mergeCell ref="K102:L102"/>
    <mergeCell ref="B104:L104"/>
    <mergeCell ref="C105:I105"/>
    <mergeCell ref="J105:L105"/>
    <mergeCell ref="C106:I106"/>
    <mergeCell ref="J106:L106"/>
    <mergeCell ref="C99:I99"/>
    <mergeCell ref="K99:L99"/>
    <mergeCell ref="C100:I100"/>
    <mergeCell ref="K100:L100"/>
    <mergeCell ref="C101:I101"/>
    <mergeCell ref="K101:L101"/>
    <mergeCell ref="C112:I112"/>
    <mergeCell ref="J112:L112"/>
    <mergeCell ref="B113:I113"/>
    <mergeCell ref="J113:L113"/>
    <mergeCell ref="B114:I114"/>
    <mergeCell ref="J114:L114"/>
    <mergeCell ref="B107:I107"/>
    <mergeCell ref="J107:L107"/>
    <mergeCell ref="B109:L109"/>
    <mergeCell ref="C110:I110"/>
    <mergeCell ref="J110:L110"/>
    <mergeCell ref="C111:I111"/>
    <mergeCell ref="J111:L111"/>
    <mergeCell ref="C120:I120"/>
    <mergeCell ref="J120:L120"/>
    <mergeCell ref="C121:I121"/>
    <mergeCell ref="J121:L121"/>
    <mergeCell ref="B122:I122"/>
    <mergeCell ref="J122:L122"/>
    <mergeCell ref="B115:L115"/>
    <mergeCell ref="C117:I117"/>
    <mergeCell ref="J117:L117"/>
    <mergeCell ref="C118:I118"/>
    <mergeCell ref="J118:L118"/>
    <mergeCell ref="C119:I119"/>
    <mergeCell ref="J119:L119"/>
    <mergeCell ref="C129:I129"/>
    <mergeCell ref="K129:L129"/>
    <mergeCell ref="C130:I130"/>
    <mergeCell ref="K130:L130"/>
    <mergeCell ref="C131:I131"/>
    <mergeCell ref="K131:L131"/>
    <mergeCell ref="B124:L124"/>
    <mergeCell ref="C126:I126"/>
    <mergeCell ref="K126:L126"/>
    <mergeCell ref="C127:I127"/>
    <mergeCell ref="K127:L127"/>
    <mergeCell ref="C128:I128"/>
    <mergeCell ref="K128:L128"/>
    <mergeCell ref="C138:I138"/>
    <mergeCell ref="J138:L138"/>
    <mergeCell ref="C139:I139"/>
    <mergeCell ref="J139:L139"/>
    <mergeCell ref="C140:I140"/>
    <mergeCell ref="J140:L140"/>
    <mergeCell ref="C132:I132"/>
    <mergeCell ref="K132:L132"/>
    <mergeCell ref="B133:I133"/>
    <mergeCell ref="K133:L133"/>
    <mergeCell ref="B135:L135"/>
    <mergeCell ref="B137:I137"/>
    <mergeCell ref="J137:L137"/>
    <mergeCell ref="B147:I147"/>
    <mergeCell ref="J147:L147"/>
    <mergeCell ref="C144:I144"/>
    <mergeCell ref="J144:L144"/>
    <mergeCell ref="B145:I145"/>
    <mergeCell ref="J145:L145"/>
    <mergeCell ref="B146:I146"/>
    <mergeCell ref="J146:L146"/>
    <mergeCell ref="C141:I141"/>
    <mergeCell ref="J141:L141"/>
    <mergeCell ref="C142:I142"/>
    <mergeCell ref="J142:L142"/>
    <mergeCell ref="B143:I143"/>
    <mergeCell ref="J143:L143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147"/>
  <sheetViews>
    <sheetView showGridLines="0" topLeftCell="A37" zoomScale="110" zoomScaleNormal="110" workbookViewId="0">
      <selection activeCell="N70" sqref="N70"/>
    </sheetView>
  </sheetViews>
  <sheetFormatPr defaultRowHeight="12.75"/>
  <cols>
    <col min="1" max="1" width="0.85546875" customWidth="1"/>
    <col min="4" max="4" width="3.42578125" customWidth="1"/>
    <col min="5" max="5" width="4.140625" customWidth="1"/>
    <col min="6" max="6" width="3.5703125" customWidth="1"/>
    <col min="7" max="7" width="6.85546875" customWidth="1"/>
    <col min="8" max="8" width="7" customWidth="1"/>
    <col min="9" max="9" width="21.42578125" customWidth="1"/>
    <col min="10" max="10" width="13" customWidth="1"/>
    <col min="11" max="11" width="7.85546875" customWidth="1"/>
    <col min="12" max="12" width="6.28515625" customWidth="1"/>
  </cols>
  <sheetData>
    <row r="2" spans="2:12">
      <c r="B2" s="135" t="s">
        <v>102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2:12" ht="12.75" customHeight="1">
      <c r="B3" s="117" t="s">
        <v>104</v>
      </c>
      <c r="C3" s="117"/>
      <c r="D3" s="117"/>
      <c r="E3" s="117"/>
      <c r="F3" s="117"/>
      <c r="G3" s="120" t="s">
        <v>119</v>
      </c>
      <c r="H3" s="120"/>
      <c r="I3" s="120"/>
      <c r="J3" s="120"/>
      <c r="K3" s="120"/>
      <c r="L3" s="121"/>
    </row>
    <row r="4" spans="2:12" ht="12.75" customHeight="1">
      <c r="B4" s="117" t="s">
        <v>105</v>
      </c>
      <c r="C4" s="117"/>
      <c r="D4" s="117"/>
      <c r="E4" s="117"/>
      <c r="F4" s="117"/>
      <c r="G4" s="120"/>
      <c r="H4" s="120"/>
      <c r="I4" s="120"/>
      <c r="J4" s="120"/>
      <c r="K4" s="120"/>
      <c r="L4" s="121"/>
    </row>
    <row r="5" spans="2:12" ht="12.75" customHeight="1">
      <c r="B5" s="117" t="s">
        <v>106</v>
      </c>
      <c r="C5" s="117"/>
      <c r="D5" s="117"/>
      <c r="E5" s="117"/>
      <c r="F5" s="117"/>
      <c r="G5" s="119"/>
      <c r="H5" s="120"/>
      <c r="I5" s="121"/>
      <c r="J5" s="53" t="s">
        <v>107</v>
      </c>
      <c r="K5" s="137"/>
      <c r="L5" s="139"/>
    </row>
    <row r="6" spans="2:12" ht="12.75" customHeight="1">
      <c r="B6" s="118" t="s">
        <v>103</v>
      </c>
      <c r="C6" s="118"/>
      <c r="D6" s="118"/>
      <c r="E6" s="118"/>
      <c r="F6" s="118"/>
      <c r="G6" s="120" t="s">
        <v>120</v>
      </c>
      <c r="H6" s="120"/>
      <c r="I6" s="120"/>
      <c r="J6" s="120"/>
      <c r="K6" s="120"/>
      <c r="L6" s="121"/>
    </row>
    <row r="7" spans="2:12">
      <c r="B7" s="20"/>
      <c r="C7" s="4"/>
      <c r="D7" s="2"/>
      <c r="E7" s="2"/>
      <c r="F7" s="2"/>
      <c r="G7" s="21"/>
      <c r="H7" s="20"/>
      <c r="I7" s="20"/>
      <c r="J7" s="20"/>
      <c r="K7" s="20"/>
      <c r="L7" s="20"/>
    </row>
    <row r="8" spans="2:12">
      <c r="B8" s="135" t="s">
        <v>17</v>
      </c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2:12">
      <c r="B9" s="31" t="s">
        <v>109</v>
      </c>
      <c r="C9" s="123" t="s">
        <v>18</v>
      </c>
      <c r="D9" s="123"/>
      <c r="E9" s="123"/>
      <c r="F9" s="123"/>
      <c r="G9" s="123"/>
      <c r="H9" s="123"/>
      <c r="I9" s="123"/>
      <c r="J9" s="137" t="s">
        <v>121</v>
      </c>
      <c r="K9" s="138"/>
      <c r="L9" s="139"/>
    </row>
    <row r="10" spans="2:12">
      <c r="B10" s="31" t="s">
        <v>109</v>
      </c>
      <c r="C10" s="123" t="s">
        <v>19</v>
      </c>
      <c r="D10" s="123"/>
      <c r="E10" s="123"/>
      <c r="F10" s="123"/>
      <c r="G10" s="123"/>
      <c r="H10" s="123"/>
      <c r="I10" s="123"/>
      <c r="J10" s="140">
        <v>2020</v>
      </c>
      <c r="K10" s="140"/>
      <c r="L10" s="140"/>
    </row>
    <row r="11" spans="2:12">
      <c r="B11" s="31" t="s">
        <v>109</v>
      </c>
      <c r="C11" s="123" t="s">
        <v>108</v>
      </c>
      <c r="D11" s="123"/>
      <c r="E11" s="123"/>
      <c r="F11" s="123"/>
      <c r="G11" s="123"/>
      <c r="H11" s="123"/>
      <c r="I11" s="123"/>
      <c r="J11" s="140">
        <v>12</v>
      </c>
      <c r="K11" s="140"/>
      <c r="L11" s="140"/>
    </row>
    <row r="12" spans="2:12">
      <c r="B12" s="31" t="s">
        <v>109</v>
      </c>
      <c r="C12" s="123" t="s">
        <v>74</v>
      </c>
      <c r="D12" s="123"/>
      <c r="E12" s="123"/>
      <c r="F12" s="123"/>
      <c r="G12" s="123"/>
      <c r="H12" s="123"/>
      <c r="I12" s="123"/>
      <c r="J12" s="141" t="s">
        <v>209</v>
      </c>
      <c r="K12" s="142"/>
      <c r="L12" s="142"/>
    </row>
    <row r="13" spans="2:12">
      <c r="B13" s="20"/>
      <c r="C13" s="1"/>
      <c r="D13" s="2"/>
      <c r="E13" s="2"/>
      <c r="F13" s="2"/>
      <c r="G13" s="21"/>
      <c r="H13" s="20"/>
      <c r="I13" s="20"/>
      <c r="J13" s="20"/>
      <c r="K13" s="20"/>
      <c r="L13" s="20"/>
    </row>
    <row r="15" spans="2:12" ht="5.25" customHeight="1">
      <c r="B15" s="20"/>
      <c r="C15" s="20"/>
      <c r="D15" s="20"/>
      <c r="E15" s="20"/>
      <c r="F15" s="20"/>
      <c r="G15" s="21"/>
      <c r="H15" s="20"/>
      <c r="I15" s="20"/>
      <c r="J15" s="20"/>
      <c r="K15" s="20"/>
      <c r="L15" s="20"/>
    </row>
    <row r="16" spans="2:12">
      <c r="B16" s="135" t="s">
        <v>110</v>
      </c>
      <c r="C16" s="135"/>
      <c r="D16" s="135"/>
      <c r="E16" s="135"/>
      <c r="F16" s="135"/>
      <c r="G16" s="135"/>
      <c r="H16" s="135"/>
      <c r="I16" s="135"/>
      <c r="J16" s="135"/>
      <c r="K16" s="135"/>
      <c r="L16" s="135"/>
    </row>
    <row r="17" spans="2:12">
      <c r="B17" s="32">
        <v>1</v>
      </c>
      <c r="C17" s="123" t="s">
        <v>69</v>
      </c>
      <c r="D17" s="123"/>
      <c r="E17" s="123"/>
      <c r="F17" s="123"/>
      <c r="G17" s="123"/>
      <c r="H17" s="123"/>
      <c r="I17" s="123"/>
      <c r="J17" s="103" t="s">
        <v>98</v>
      </c>
      <c r="K17" s="103"/>
      <c r="L17" s="103"/>
    </row>
    <row r="18" spans="2:12">
      <c r="B18" s="32">
        <v>2</v>
      </c>
      <c r="C18" s="123" t="s">
        <v>99</v>
      </c>
      <c r="D18" s="123"/>
      <c r="E18" s="123"/>
      <c r="F18" s="123"/>
      <c r="G18" s="123"/>
      <c r="H18" s="123"/>
      <c r="I18" s="123"/>
      <c r="J18" s="103" t="s">
        <v>118</v>
      </c>
      <c r="K18" s="103"/>
      <c r="L18" s="103"/>
    </row>
    <row r="19" spans="2:12">
      <c r="B19" s="32">
        <v>3</v>
      </c>
      <c r="C19" s="123" t="s">
        <v>20</v>
      </c>
      <c r="D19" s="123"/>
      <c r="E19" s="123"/>
      <c r="F19" s="123"/>
      <c r="G19" s="123"/>
      <c r="H19" s="123"/>
      <c r="I19" s="123"/>
      <c r="J19" s="141" t="s">
        <v>185</v>
      </c>
      <c r="K19" s="141"/>
      <c r="L19" s="141"/>
    </row>
    <row r="20" spans="2:12">
      <c r="B20" s="32">
        <v>4</v>
      </c>
      <c r="C20" s="123" t="s">
        <v>1</v>
      </c>
      <c r="D20" s="123"/>
      <c r="E20" s="123"/>
      <c r="F20" s="123"/>
      <c r="G20" s="123"/>
      <c r="H20" s="123"/>
      <c r="I20" s="123"/>
      <c r="J20" s="136">
        <v>2708.92</v>
      </c>
      <c r="K20" s="136"/>
      <c r="L20" s="136"/>
    </row>
    <row r="21" spans="2:12">
      <c r="B21" s="32">
        <v>5</v>
      </c>
      <c r="C21" s="123" t="s">
        <v>21</v>
      </c>
      <c r="D21" s="123"/>
      <c r="E21" s="123"/>
      <c r="F21" s="123"/>
      <c r="G21" s="123"/>
      <c r="H21" s="123"/>
      <c r="I21" s="123"/>
      <c r="J21" s="141" t="s">
        <v>101</v>
      </c>
      <c r="K21" s="141"/>
      <c r="L21" s="141"/>
    </row>
    <row r="22" spans="2:12">
      <c r="B22" s="32">
        <v>6</v>
      </c>
      <c r="C22" s="123" t="s">
        <v>22</v>
      </c>
      <c r="D22" s="123"/>
      <c r="E22" s="123"/>
      <c r="F22" s="123"/>
      <c r="G22" s="123"/>
      <c r="H22" s="123"/>
      <c r="I22" s="123"/>
      <c r="J22" s="149" t="s">
        <v>122</v>
      </c>
      <c r="K22" s="149"/>
      <c r="L22" s="149"/>
    </row>
    <row r="23" spans="2:12">
      <c r="B23" s="32">
        <v>7</v>
      </c>
      <c r="C23" s="123" t="s">
        <v>0</v>
      </c>
      <c r="D23" s="123"/>
      <c r="E23" s="123"/>
      <c r="F23" s="123"/>
      <c r="G23" s="123"/>
      <c r="H23" s="123"/>
      <c r="I23" s="123"/>
      <c r="J23" s="150">
        <v>15</v>
      </c>
      <c r="K23" s="150"/>
      <c r="L23" s="150"/>
    </row>
    <row r="24" spans="2:12">
      <c r="B24" s="32">
        <v>8</v>
      </c>
      <c r="C24" s="123" t="s">
        <v>71</v>
      </c>
      <c r="D24" s="123"/>
      <c r="E24" s="123"/>
      <c r="F24" s="123"/>
      <c r="G24" s="123"/>
      <c r="H24" s="123"/>
      <c r="I24" s="123"/>
      <c r="J24" s="147">
        <v>5.5</v>
      </c>
      <c r="K24" s="147"/>
      <c r="L24" s="147"/>
    </row>
    <row r="25" spans="2:12">
      <c r="B25" s="32">
        <v>9</v>
      </c>
      <c r="C25" s="123" t="s">
        <v>97</v>
      </c>
      <c r="D25" s="123"/>
      <c r="E25" s="123"/>
      <c r="F25" s="123"/>
      <c r="G25" s="123"/>
      <c r="H25" s="123"/>
      <c r="I25" s="123"/>
      <c r="J25" s="147">
        <v>39.29</v>
      </c>
      <c r="K25" s="147"/>
      <c r="L25" s="147"/>
    </row>
    <row r="26" spans="2:12" ht="12" customHeight="1">
      <c r="B26" s="20"/>
      <c r="C26" s="20"/>
      <c r="D26" s="22"/>
      <c r="E26" s="22"/>
      <c r="F26" s="22"/>
      <c r="G26" s="21"/>
      <c r="H26" s="20"/>
      <c r="I26" s="20"/>
      <c r="J26" s="20"/>
      <c r="K26" s="20"/>
      <c r="L26" s="20"/>
    </row>
    <row r="27" spans="2:12">
      <c r="B27" s="146" t="s">
        <v>111</v>
      </c>
      <c r="C27" s="146"/>
      <c r="D27" s="146"/>
      <c r="E27" s="146"/>
      <c r="F27" s="146"/>
      <c r="G27" s="146"/>
      <c r="H27" s="146"/>
      <c r="I27" s="146"/>
      <c r="J27" s="146"/>
      <c r="K27" s="146"/>
      <c r="L27" s="146"/>
    </row>
    <row r="28" spans="2:12" ht="7.5" customHeight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>
      <c r="B29" s="111" t="s">
        <v>30</v>
      </c>
      <c r="C29" s="111"/>
      <c r="D29" s="111"/>
      <c r="E29" s="111"/>
      <c r="F29" s="111"/>
      <c r="G29" s="111"/>
      <c r="H29" s="111"/>
      <c r="I29" s="111"/>
      <c r="J29" s="111"/>
      <c r="K29" s="111"/>
      <c r="L29" s="111"/>
    </row>
    <row r="30" spans="2:12">
      <c r="B30" s="39">
        <v>1</v>
      </c>
      <c r="C30" s="112" t="s">
        <v>2</v>
      </c>
      <c r="D30" s="113"/>
      <c r="E30" s="113"/>
      <c r="F30" s="113"/>
      <c r="G30" s="113"/>
      <c r="H30" s="113"/>
      <c r="I30" s="114"/>
      <c r="J30" s="148" t="s">
        <v>31</v>
      </c>
      <c r="K30" s="148"/>
      <c r="L30" s="148"/>
    </row>
    <row r="31" spans="2:12">
      <c r="B31" s="32" t="s">
        <v>23</v>
      </c>
      <c r="C31" s="124" t="s">
        <v>32</v>
      </c>
      <c r="D31" s="124"/>
      <c r="E31" s="124"/>
      <c r="F31" s="124"/>
      <c r="G31" s="124"/>
      <c r="H31" s="124"/>
      <c r="I31" s="124"/>
      <c r="J31" s="153">
        <f>$J$20</f>
        <v>2708.92</v>
      </c>
      <c r="K31" s="154"/>
      <c r="L31" s="154"/>
    </row>
    <row r="32" spans="2:12">
      <c r="B32" s="33" t="s">
        <v>24</v>
      </c>
      <c r="C32" s="124" t="s">
        <v>33</v>
      </c>
      <c r="D32" s="124"/>
      <c r="E32" s="124"/>
      <c r="F32" s="124"/>
      <c r="G32" s="124"/>
      <c r="H32" s="124"/>
      <c r="I32" s="124"/>
      <c r="J32" s="155">
        <f>$J$31*30%</f>
        <v>812.67600000000004</v>
      </c>
      <c r="K32" s="155"/>
      <c r="L32" s="155"/>
    </row>
    <row r="33" spans="2:12">
      <c r="B33" s="32" t="s">
        <v>25</v>
      </c>
      <c r="C33" s="124" t="s">
        <v>34</v>
      </c>
      <c r="D33" s="124"/>
      <c r="E33" s="124"/>
      <c r="F33" s="124"/>
      <c r="G33" s="124"/>
      <c r="H33" s="124"/>
      <c r="I33" s="124"/>
      <c r="J33" s="156"/>
      <c r="K33" s="156"/>
      <c r="L33" s="156"/>
    </row>
    <row r="34" spans="2:12">
      <c r="B34" s="32" t="s">
        <v>26</v>
      </c>
      <c r="C34" s="124" t="s">
        <v>35</v>
      </c>
      <c r="D34" s="124"/>
      <c r="E34" s="124"/>
      <c r="F34" s="124"/>
      <c r="G34" s="124"/>
      <c r="H34" s="124"/>
      <c r="I34" s="124"/>
      <c r="J34" s="151"/>
      <c r="K34" s="151"/>
      <c r="L34" s="151"/>
    </row>
    <row r="35" spans="2:12">
      <c r="B35" s="32" t="s">
        <v>27</v>
      </c>
      <c r="C35" s="124" t="s">
        <v>36</v>
      </c>
      <c r="D35" s="124"/>
      <c r="E35" s="124"/>
      <c r="F35" s="124"/>
      <c r="G35" s="124"/>
      <c r="H35" s="124"/>
      <c r="I35" s="124"/>
      <c r="J35" s="151"/>
      <c r="K35" s="151"/>
      <c r="L35" s="151"/>
    </row>
    <row r="36" spans="2:12">
      <c r="B36" s="32" t="s">
        <v>28</v>
      </c>
      <c r="C36" s="124" t="s">
        <v>49</v>
      </c>
      <c r="D36" s="124"/>
      <c r="E36" s="124"/>
      <c r="F36" s="124"/>
      <c r="G36" s="124"/>
      <c r="H36" s="124"/>
      <c r="I36" s="124"/>
      <c r="J36" s="151"/>
      <c r="K36" s="151"/>
      <c r="L36" s="151"/>
    </row>
    <row r="37" spans="2:12">
      <c r="B37" s="32"/>
      <c r="C37" s="104" t="s">
        <v>10</v>
      </c>
      <c r="D37" s="104"/>
      <c r="E37" s="104"/>
      <c r="F37" s="104"/>
      <c r="G37" s="104"/>
      <c r="H37" s="104"/>
      <c r="I37" s="104"/>
      <c r="J37" s="105">
        <f>SUM(J31:L35)</f>
        <v>3521.596</v>
      </c>
      <c r="K37" s="105"/>
      <c r="L37" s="105"/>
    </row>
    <row r="38" spans="2:12">
      <c r="B38" s="20"/>
      <c r="C38" s="152"/>
      <c r="D38" s="152"/>
      <c r="E38" s="152"/>
      <c r="F38" s="152"/>
      <c r="G38" s="21"/>
      <c r="H38" s="20"/>
      <c r="I38" s="20"/>
      <c r="J38" s="20"/>
      <c r="K38" s="20"/>
      <c r="L38" s="20"/>
    </row>
    <row r="39" spans="2:12">
      <c r="B39" s="110" t="s">
        <v>38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</row>
    <row r="40" spans="2:12" ht="7.5" customHeight="1"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</row>
    <row r="41" spans="2:12">
      <c r="B41" s="111" t="s">
        <v>39</v>
      </c>
      <c r="C41" s="111"/>
      <c r="D41" s="111"/>
      <c r="E41" s="111"/>
      <c r="F41" s="111"/>
      <c r="G41" s="111"/>
      <c r="H41" s="111"/>
      <c r="I41" s="111"/>
      <c r="J41" s="111"/>
      <c r="K41" s="111"/>
      <c r="L41" s="111"/>
    </row>
    <row r="42" spans="2:12">
      <c r="B42" s="54" t="s">
        <v>40</v>
      </c>
      <c r="C42" s="125" t="s">
        <v>41</v>
      </c>
      <c r="D42" s="125"/>
      <c r="E42" s="125"/>
      <c r="F42" s="125"/>
      <c r="G42" s="125"/>
      <c r="H42" s="125"/>
      <c r="I42" s="125"/>
      <c r="J42" s="36" t="s">
        <v>112</v>
      </c>
      <c r="K42" s="112" t="s">
        <v>31</v>
      </c>
      <c r="L42" s="114"/>
    </row>
    <row r="43" spans="2:12">
      <c r="B43" s="37" t="s">
        <v>23</v>
      </c>
      <c r="C43" s="127" t="s">
        <v>72</v>
      </c>
      <c r="D43" s="127"/>
      <c r="E43" s="127"/>
      <c r="F43" s="127"/>
      <c r="G43" s="127"/>
      <c r="H43" s="127"/>
      <c r="I43" s="127"/>
      <c r="J43" s="23">
        <v>8.3299999999999999E-2</v>
      </c>
      <c r="K43" s="160">
        <f>$J$37*J43</f>
        <v>293.34894680000002</v>
      </c>
      <c r="L43" s="160"/>
    </row>
    <row r="44" spans="2:12">
      <c r="B44" s="37" t="s">
        <v>24</v>
      </c>
      <c r="C44" s="127" t="s">
        <v>80</v>
      </c>
      <c r="D44" s="127"/>
      <c r="E44" s="127"/>
      <c r="F44" s="127"/>
      <c r="G44" s="127"/>
      <c r="H44" s="127"/>
      <c r="I44" s="127"/>
      <c r="J44" s="23">
        <v>0.121</v>
      </c>
      <c r="K44" s="160">
        <f>$J$37*J44</f>
        <v>426.11311599999999</v>
      </c>
      <c r="L44" s="160"/>
    </row>
    <row r="45" spans="2:12" ht="12.75" customHeight="1">
      <c r="B45" s="125" t="s">
        <v>10</v>
      </c>
      <c r="C45" s="125"/>
      <c r="D45" s="125"/>
      <c r="E45" s="125"/>
      <c r="F45" s="125"/>
      <c r="G45" s="125"/>
      <c r="H45" s="125"/>
      <c r="I45" s="125"/>
      <c r="J45" s="38">
        <f>SUM(J43:J44)</f>
        <v>0.20429999999999998</v>
      </c>
      <c r="K45" s="159">
        <f>K43+K44</f>
        <v>719.46206280000001</v>
      </c>
      <c r="L45" s="159"/>
    </row>
    <row r="46" spans="2:12" ht="12.75" customHeight="1"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</row>
    <row r="47" spans="2:12" ht="28.5" customHeight="1">
      <c r="B47" s="157" t="s">
        <v>70</v>
      </c>
      <c r="C47" s="157"/>
      <c r="D47" s="157"/>
      <c r="E47" s="157"/>
      <c r="F47" s="157"/>
      <c r="G47" s="157"/>
      <c r="H47" s="157"/>
      <c r="I47" s="157"/>
      <c r="J47" s="157"/>
      <c r="K47" s="157"/>
      <c r="L47" s="157"/>
    </row>
    <row r="48" spans="2:12">
      <c r="B48" s="55" t="s">
        <v>42</v>
      </c>
      <c r="C48" s="158" t="s">
        <v>43</v>
      </c>
      <c r="D48" s="158"/>
      <c r="E48" s="158"/>
      <c r="F48" s="158"/>
      <c r="G48" s="158"/>
      <c r="H48" s="158"/>
      <c r="I48" s="158"/>
      <c r="J48" s="36" t="s">
        <v>112</v>
      </c>
      <c r="K48" s="112" t="s">
        <v>31</v>
      </c>
      <c r="L48" s="114"/>
    </row>
    <row r="49" spans="2:12">
      <c r="B49" s="55" t="s">
        <v>23</v>
      </c>
      <c r="C49" s="127" t="s">
        <v>7</v>
      </c>
      <c r="D49" s="127"/>
      <c r="E49" s="127"/>
      <c r="F49" s="127"/>
      <c r="G49" s="127"/>
      <c r="H49" s="127"/>
      <c r="I49" s="127"/>
      <c r="J49" s="8">
        <v>0.2</v>
      </c>
      <c r="K49" s="161">
        <f t="shared" ref="K49:K56" si="0">ROUND(($J$37+$K$45)*J49,2)</f>
        <v>848.21</v>
      </c>
      <c r="L49" s="161"/>
    </row>
    <row r="50" spans="2:12">
      <c r="B50" s="55" t="s">
        <v>24</v>
      </c>
      <c r="C50" s="127" t="s">
        <v>76</v>
      </c>
      <c r="D50" s="127"/>
      <c r="E50" s="127"/>
      <c r="F50" s="127"/>
      <c r="G50" s="127"/>
      <c r="H50" s="127"/>
      <c r="I50" s="127"/>
      <c r="J50" s="8">
        <v>2.5000000000000001E-2</v>
      </c>
      <c r="K50" s="161">
        <f t="shared" si="0"/>
        <v>106.03</v>
      </c>
      <c r="L50" s="161"/>
    </row>
    <row r="51" spans="2:12">
      <c r="B51" s="55" t="s">
        <v>25</v>
      </c>
      <c r="C51" s="127" t="s">
        <v>44</v>
      </c>
      <c r="D51" s="127"/>
      <c r="E51" s="127"/>
      <c r="F51" s="127"/>
      <c r="G51" s="127"/>
      <c r="H51" s="127"/>
      <c r="I51" s="127"/>
      <c r="J51" s="8">
        <v>0.03</v>
      </c>
      <c r="K51" s="161">
        <f t="shared" si="0"/>
        <v>127.23</v>
      </c>
      <c r="L51" s="161"/>
    </row>
    <row r="52" spans="2:12">
      <c r="B52" s="55" t="s">
        <v>26</v>
      </c>
      <c r="C52" s="127" t="s">
        <v>77</v>
      </c>
      <c r="D52" s="127"/>
      <c r="E52" s="127"/>
      <c r="F52" s="127"/>
      <c r="G52" s="127"/>
      <c r="H52" s="127"/>
      <c r="I52" s="127"/>
      <c r="J52" s="8">
        <v>1.4999999999999999E-2</v>
      </c>
      <c r="K52" s="161">
        <f t="shared" si="0"/>
        <v>63.62</v>
      </c>
      <c r="L52" s="161"/>
    </row>
    <row r="53" spans="2:12">
      <c r="B53" s="55" t="s">
        <v>27</v>
      </c>
      <c r="C53" s="127" t="s">
        <v>78</v>
      </c>
      <c r="D53" s="127"/>
      <c r="E53" s="127"/>
      <c r="F53" s="127"/>
      <c r="G53" s="127"/>
      <c r="H53" s="127"/>
      <c r="I53" s="127"/>
      <c r="J53" s="8">
        <v>0.01</v>
      </c>
      <c r="K53" s="161">
        <f t="shared" si="0"/>
        <v>42.41</v>
      </c>
      <c r="L53" s="161"/>
    </row>
    <row r="54" spans="2:12">
      <c r="B54" s="55" t="s">
        <v>28</v>
      </c>
      <c r="C54" s="127" t="s">
        <v>79</v>
      </c>
      <c r="D54" s="127"/>
      <c r="E54" s="127"/>
      <c r="F54" s="127"/>
      <c r="G54" s="127"/>
      <c r="H54" s="127"/>
      <c r="I54" s="127"/>
      <c r="J54" s="8">
        <v>6.0000000000000001E-3</v>
      </c>
      <c r="K54" s="161">
        <f t="shared" si="0"/>
        <v>25.45</v>
      </c>
      <c r="L54" s="161"/>
    </row>
    <row r="55" spans="2:12">
      <c r="B55" s="55" t="s">
        <v>29</v>
      </c>
      <c r="C55" s="127" t="s">
        <v>8</v>
      </c>
      <c r="D55" s="127"/>
      <c r="E55" s="127"/>
      <c r="F55" s="127"/>
      <c r="G55" s="127"/>
      <c r="H55" s="127"/>
      <c r="I55" s="127"/>
      <c r="J55" s="8">
        <v>2E-3</v>
      </c>
      <c r="K55" s="161">
        <f t="shared" si="0"/>
        <v>8.48</v>
      </c>
      <c r="L55" s="161"/>
    </row>
    <row r="56" spans="2:12">
      <c r="B56" s="55" t="s">
        <v>45</v>
      </c>
      <c r="C56" s="127" t="s">
        <v>9</v>
      </c>
      <c r="D56" s="127"/>
      <c r="E56" s="127"/>
      <c r="F56" s="127"/>
      <c r="G56" s="127"/>
      <c r="H56" s="127"/>
      <c r="I56" s="127"/>
      <c r="J56" s="8">
        <v>0.08</v>
      </c>
      <c r="K56" s="161">
        <f t="shared" si="0"/>
        <v>339.28</v>
      </c>
      <c r="L56" s="161"/>
    </row>
    <row r="57" spans="2:12">
      <c r="B57" s="41"/>
      <c r="C57" s="125" t="s">
        <v>10</v>
      </c>
      <c r="D57" s="125"/>
      <c r="E57" s="125"/>
      <c r="F57" s="125"/>
      <c r="G57" s="125"/>
      <c r="H57" s="125"/>
      <c r="I57" s="125"/>
      <c r="J57" s="42">
        <f>SUM(J49:J56)</f>
        <v>0.36800000000000005</v>
      </c>
      <c r="K57" s="162">
        <f>SUM(K49:L56)</f>
        <v>1560.71</v>
      </c>
      <c r="L57" s="162"/>
    </row>
    <row r="58" spans="2:12">
      <c r="B58" s="5"/>
      <c r="C58" s="164" t="s">
        <v>75</v>
      </c>
      <c r="D58" s="164"/>
      <c r="E58" s="164"/>
      <c r="F58" s="164"/>
      <c r="G58" s="164"/>
      <c r="H58" s="164"/>
      <c r="I58" s="164"/>
      <c r="J58" s="5"/>
      <c r="K58" s="5"/>
      <c r="L58" s="5"/>
    </row>
    <row r="59" spans="2:12" ht="3.75" customHeight="1">
      <c r="B59" s="5"/>
      <c r="C59" s="3"/>
      <c r="D59" s="3"/>
      <c r="E59" s="3"/>
      <c r="F59" s="3"/>
      <c r="G59" s="25"/>
      <c r="H59" s="5"/>
      <c r="I59" s="5"/>
      <c r="J59" s="5"/>
      <c r="K59" s="5"/>
      <c r="L59" s="5"/>
    </row>
    <row r="60" spans="2:12">
      <c r="B60" s="165" t="s">
        <v>46</v>
      </c>
      <c r="C60" s="165"/>
      <c r="D60" s="165"/>
      <c r="E60" s="165"/>
      <c r="F60" s="165"/>
      <c r="G60" s="166"/>
      <c r="H60" s="166"/>
      <c r="I60" s="166"/>
      <c r="J60" s="166"/>
      <c r="K60" s="166"/>
      <c r="L60" s="166"/>
    </row>
    <row r="61" spans="2:12">
      <c r="B61" s="55" t="s">
        <v>47</v>
      </c>
      <c r="C61" s="158" t="s">
        <v>4</v>
      </c>
      <c r="D61" s="158"/>
      <c r="E61" s="158"/>
      <c r="F61" s="158"/>
      <c r="G61" s="158"/>
      <c r="H61" s="158"/>
      <c r="I61" s="158"/>
      <c r="J61" s="158" t="s">
        <v>31</v>
      </c>
      <c r="K61" s="158"/>
      <c r="L61" s="158"/>
    </row>
    <row r="62" spans="2:12">
      <c r="B62" s="55" t="s">
        <v>23</v>
      </c>
      <c r="C62" s="167" t="s">
        <v>5</v>
      </c>
      <c r="D62" s="167"/>
      <c r="E62" s="167"/>
      <c r="F62" s="167"/>
      <c r="G62" s="167"/>
      <c r="H62" s="167"/>
      <c r="I62" s="167"/>
      <c r="J62" s="168">
        <f>($J$24*$J$23*2)-($J$20*6%*50%)</f>
        <v>83.732399999999998</v>
      </c>
      <c r="K62" s="168"/>
      <c r="L62" s="168"/>
    </row>
    <row r="63" spans="2:12">
      <c r="B63" s="55" t="s">
        <v>24</v>
      </c>
      <c r="C63" s="173" t="s">
        <v>48</v>
      </c>
      <c r="D63" s="173"/>
      <c r="E63" s="173"/>
      <c r="F63" s="173"/>
      <c r="G63" s="173"/>
      <c r="H63" s="173"/>
      <c r="I63" s="173"/>
      <c r="J63" s="153">
        <f>($J$23*$J$25)-($J$23*$J$25*2%)</f>
        <v>577.56299999999999</v>
      </c>
      <c r="K63" s="153"/>
      <c r="L63" s="153"/>
    </row>
    <row r="64" spans="2:12">
      <c r="B64" s="55" t="s">
        <v>25</v>
      </c>
      <c r="C64" s="173" t="s">
        <v>123</v>
      </c>
      <c r="D64" s="173"/>
      <c r="E64" s="173"/>
      <c r="F64" s="173"/>
      <c r="G64" s="173"/>
      <c r="H64" s="173"/>
      <c r="I64" s="173"/>
      <c r="J64" s="136">
        <v>140</v>
      </c>
      <c r="K64" s="136"/>
      <c r="L64" s="136"/>
    </row>
    <row r="65" spans="2:12">
      <c r="B65" s="55" t="s">
        <v>26</v>
      </c>
      <c r="C65" s="163" t="s">
        <v>124</v>
      </c>
      <c r="D65" s="163"/>
      <c r="E65" s="163"/>
      <c r="F65" s="163"/>
      <c r="G65" s="163"/>
      <c r="H65" s="163"/>
      <c r="I65" s="163"/>
      <c r="J65" s="153">
        <v>9</v>
      </c>
      <c r="K65" s="153"/>
      <c r="L65" s="153"/>
    </row>
    <row r="66" spans="2:12">
      <c r="B66" s="55" t="s">
        <v>27</v>
      </c>
      <c r="C66" s="163" t="s">
        <v>125</v>
      </c>
      <c r="D66" s="163"/>
      <c r="E66" s="163"/>
      <c r="F66" s="163"/>
      <c r="G66" s="163"/>
      <c r="H66" s="163"/>
      <c r="I66" s="163"/>
      <c r="J66" s="153">
        <v>14</v>
      </c>
      <c r="K66" s="153"/>
      <c r="L66" s="153"/>
    </row>
    <row r="67" spans="2:12">
      <c r="B67" s="55" t="s">
        <v>28</v>
      </c>
      <c r="C67" s="163" t="s">
        <v>127</v>
      </c>
      <c r="D67" s="163"/>
      <c r="E67" s="163"/>
      <c r="F67" s="163"/>
      <c r="G67" s="163"/>
      <c r="H67" s="163"/>
      <c r="I67" s="163"/>
      <c r="J67" s="153">
        <f>(($J$37/220)*$J$23)*1.5</f>
        <v>360.16322727272734</v>
      </c>
      <c r="K67" s="153"/>
      <c r="L67" s="153"/>
    </row>
    <row r="68" spans="2:12">
      <c r="B68" s="55" t="s">
        <v>29</v>
      </c>
      <c r="C68" s="122" t="s">
        <v>126</v>
      </c>
      <c r="D68" s="122"/>
      <c r="E68" s="122"/>
      <c r="F68" s="122"/>
      <c r="G68" s="122"/>
      <c r="H68" s="122"/>
      <c r="I68" s="122"/>
      <c r="J68" s="136"/>
      <c r="K68" s="136"/>
      <c r="L68" s="136"/>
    </row>
    <row r="69" spans="2:12">
      <c r="B69" s="158" t="s">
        <v>10</v>
      </c>
      <c r="C69" s="158"/>
      <c r="D69" s="158"/>
      <c r="E69" s="158"/>
      <c r="F69" s="158"/>
      <c r="G69" s="158"/>
      <c r="H69" s="158"/>
      <c r="I69" s="158"/>
      <c r="J69" s="106">
        <f>SUM(J62:L68)</f>
        <v>1184.4586272727274</v>
      </c>
      <c r="K69" s="106"/>
      <c r="L69" s="106"/>
    </row>
    <row r="70" spans="2:12" ht="11.25" customHeight="1">
      <c r="B70" s="5"/>
      <c r="C70" s="3"/>
      <c r="D70" s="3"/>
      <c r="E70" s="3"/>
      <c r="F70" s="3"/>
      <c r="G70" s="25"/>
      <c r="H70" s="5"/>
      <c r="I70" s="5"/>
      <c r="J70" s="5"/>
      <c r="K70" s="5"/>
      <c r="L70" s="5"/>
    </row>
    <row r="71" spans="2:12">
      <c r="B71" s="165" t="s">
        <v>50</v>
      </c>
      <c r="C71" s="165"/>
      <c r="D71" s="165"/>
      <c r="E71" s="165"/>
      <c r="F71" s="165"/>
      <c r="G71" s="165"/>
      <c r="H71" s="165"/>
      <c r="I71" s="165"/>
      <c r="J71" s="165"/>
      <c r="K71" s="165"/>
      <c r="L71" s="165"/>
    </row>
    <row r="72" spans="2:12" ht="24" customHeight="1">
      <c r="B72" s="55">
        <v>2</v>
      </c>
      <c r="C72" s="183" t="s">
        <v>53</v>
      </c>
      <c r="D72" s="183"/>
      <c r="E72" s="183"/>
      <c r="F72" s="183"/>
      <c r="G72" s="183"/>
      <c r="H72" s="183"/>
      <c r="I72" s="183"/>
      <c r="J72" s="158" t="s">
        <v>31</v>
      </c>
      <c r="K72" s="158"/>
      <c r="L72" s="158"/>
    </row>
    <row r="73" spans="2:12">
      <c r="B73" s="55" t="s">
        <v>51</v>
      </c>
      <c r="C73" s="169" t="s">
        <v>41</v>
      </c>
      <c r="D73" s="169"/>
      <c r="E73" s="169"/>
      <c r="F73" s="169"/>
      <c r="G73" s="169"/>
      <c r="H73" s="169"/>
      <c r="I73" s="169"/>
      <c r="J73" s="170">
        <f>$K$45</f>
        <v>719.46206280000001</v>
      </c>
      <c r="K73" s="171"/>
      <c r="L73" s="172"/>
    </row>
    <row r="74" spans="2:12">
      <c r="B74" s="55" t="s">
        <v>52</v>
      </c>
      <c r="C74" s="176" t="s">
        <v>43</v>
      </c>
      <c r="D74" s="176"/>
      <c r="E74" s="176"/>
      <c r="F74" s="176"/>
      <c r="G74" s="176"/>
      <c r="H74" s="176"/>
      <c r="I74" s="176"/>
      <c r="J74" s="170">
        <f>$K$57</f>
        <v>1560.71</v>
      </c>
      <c r="K74" s="171"/>
      <c r="L74" s="172"/>
    </row>
    <row r="75" spans="2:12">
      <c r="B75" s="55" t="s">
        <v>47</v>
      </c>
      <c r="C75" s="176" t="s">
        <v>4</v>
      </c>
      <c r="D75" s="176"/>
      <c r="E75" s="176"/>
      <c r="F75" s="176"/>
      <c r="G75" s="176"/>
      <c r="H75" s="176"/>
      <c r="I75" s="176"/>
      <c r="J75" s="177">
        <f>$J$69</f>
        <v>1184.4586272727274</v>
      </c>
      <c r="K75" s="171"/>
      <c r="L75" s="172"/>
    </row>
    <row r="76" spans="2:12">
      <c r="B76" s="178" t="s">
        <v>10</v>
      </c>
      <c r="C76" s="178"/>
      <c r="D76" s="178"/>
      <c r="E76" s="178"/>
      <c r="F76" s="178"/>
      <c r="G76" s="178"/>
      <c r="H76" s="178"/>
      <c r="I76" s="178"/>
      <c r="J76" s="106">
        <f>SUM(J73:L75)</f>
        <v>3464.6306900727277</v>
      </c>
      <c r="K76" s="106"/>
      <c r="L76" s="106"/>
    </row>
    <row r="77" spans="2:12" ht="27" customHeight="1">
      <c r="B77" s="5"/>
      <c r="C77" s="3"/>
      <c r="D77" s="3"/>
      <c r="E77" s="3"/>
      <c r="F77" s="3"/>
      <c r="G77" s="26"/>
      <c r="H77" s="27"/>
      <c r="I77" s="27"/>
      <c r="J77" s="5"/>
      <c r="K77" s="5"/>
      <c r="L77" s="5"/>
    </row>
    <row r="78" spans="2:12" ht="12" customHeight="1">
      <c r="B78" s="200" t="s">
        <v>54</v>
      </c>
      <c r="C78" s="200"/>
      <c r="D78" s="200"/>
      <c r="E78" s="200"/>
      <c r="F78" s="200"/>
      <c r="G78" s="200"/>
      <c r="H78" s="200"/>
      <c r="I78" s="200"/>
      <c r="J78" s="200"/>
      <c r="K78" s="200"/>
      <c r="L78" s="200"/>
    </row>
    <row r="79" spans="2:12" ht="2.25" customHeight="1">
      <c r="B79" s="5"/>
      <c r="C79" s="3"/>
      <c r="D79" s="3"/>
      <c r="E79" s="3"/>
      <c r="F79" s="3"/>
      <c r="G79" s="26"/>
      <c r="H79" s="27"/>
      <c r="I79" s="27"/>
      <c r="J79" s="5"/>
      <c r="K79" s="5"/>
      <c r="L79" s="5"/>
    </row>
    <row r="80" spans="2:12">
      <c r="B80" s="55">
        <v>3</v>
      </c>
      <c r="C80" s="183" t="s">
        <v>11</v>
      </c>
      <c r="D80" s="183"/>
      <c r="E80" s="183"/>
      <c r="F80" s="183"/>
      <c r="G80" s="183"/>
      <c r="H80" s="183"/>
      <c r="I80" s="183"/>
      <c r="J80" s="36" t="s">
        <v>112</v>
      </c>
      <c r="K80" s="183" t="s">
        <v>3</v>
      </c>
      <c r="L80" s="183"/>
    </row>
    <row r="81" spans="2:14">
      <c r="B81" s="55" t="s">
        <v>23</v>
      </c>
      <c r="C81" s="127" t="s">
        <v>12</v>
      </c>
      <c r="D81" s="127"/>
      <c r="E81" s="127"/>
      <c r="F81" s="127"/>
      <c r="G81" s="127"/>
      <c r="H81" s="127"/>
      <c r="I81" s="127"/>
      <c r="J81" s="48">
        <v>4.5999999999999999E-3</v>
      </c>
      <c r="K81" s="184">
        <f t="shared" ref="K81:K86" si="1">($J$37)*J81</f>
        <v>16.1993416</v>
      </c>
      <c r="L81" s="184"/>
      <c r="N81" s="9"/>
    </row>
    <row r="82" spans="2:14">
      <c r="B82" s="55" t="s">
        <v>24</v>
      </c>
      <c r="C82" s="127" t="s">
        <v>16</v>
      </c>
      <c r="D82" s="127"/>
      <c r="E82" s="127"/>
      <c r="F82" s="127"/>
      <c r="G82" s="127"/>
      <c r="H82" s="127"/>
      <c r="I82" s="127"/>
      <c r="J82" s="48">
        <v>2.9999999999999997E-4</v>
      </c>
      <c r="K82" s="184">
        <f t="shared" si="1"/>
        <v>1.0564787999999998</v>
      </c>
      <c r="L82" s="184"/>
      <c r="N82" s="10"/>
    </row>
    <row r="83" spans="2:14" ht="27.75" customHeight="1">
      <c r="B83" s="55" t="s">
        <v>25</v>
      </c>
      <c r="C83" s="127" t="s">
        <v>81</v>
      </c>
      <c r="D83" s="127"/>
      <c r="E83" s="127"/>
      <c r="F83" s="127"/>
      <c r="G83" s="127"/>
      <c r="H83" s="127"/>
      <c r="I83" s="127"/>
      <c r="J83" s="48">
        <v>3.5000000000000003E-2</v>
      </c>
      <c r="K83" s="184">
        <f t="shared" si="1"/>
        <v>123.25586000000001</v>
      </c>
      <c r="L83" s="184"/>
      <c r="N83" s="10"/>
    </row>
    <row r="84" spans="2:14">
      <c r="B84" s="55" t="s">
        <v>26</v>
      </c>
      <c r="C84" s="127" t="s">
        <v>13</v>
      </c>
      <c r="D84" s="127"/>
      <c r="E84" s="127"/>
      <c r="F84" s="127"/>
      <c r="G84" s="127"/>
      <c r="H84" s="127"/>
      <c r="I84" s="127"/>
      <c r="J84" s="48">
        <v>1.9400000000000001E-2</v>
      </c>
      <c r="K84" s="184">
        <f t="shared" si="1"/>
        <v>68.318962400000004</v>
      </c>
      <c r="L84" s="184"/>
      <c r="N84" s="9"/>
    </row>
    <row r="85" spans="2:14" ht="25.5" customHeight="1">
      <c r="B85" s="55" t="s">
        <v>27</v>
      </c>
      <c r="C85" s="127" t="s">
        <v>86</v>
      </c>
      <c r="D85" s="127"/>
      <c r="E85" s="127"/>
      <c r="F85" s="127"/>
      <c r="G85" s="127"/>
      <c r="H85" s="127"/>
      <c r="I85" s="127"/>
      <c r="J85" s="48">
        <v>7.1000000000000004E-3</v>
      </c>
      <c r="K85" s="184">
        <f t="shared" si="1"/>
        <v>25.003331600000003</v>
      </c>
      <c r="L85" s="184"/>
    </row>
    <row r="86" spans="2:14" ht="29.25" customHeight="1">
      <c r="B86" s="55" t="s">
        <v>28</v>
      </c>
      <c r="C86" s="127" t="s">
        <v>82</v>
      </c>
      <c r="D86" s="127"/>
      <c r="E86" s="127"/>
      <c r="F86" s="127"/>
      <c r="G86" s="127"/>
      <c r="H86" s="127"/>
      <c r="I86" s="127"/>
      <c r="J86" s="48">
        <v>2.4000000000000001E-4</v>
      </c>
      <c r="K86" s="184">
        <f t="shared" si="1"/>
        <v>0.84518304</v>
      </c>
      <c r="L86" s="184"/>
    </row>
    <row r="87" spans="2:14">
      <c r="B87" s="125" t="s">
        <v>10</v>
      </c>
      <c r="C87" s="125"/>
      <c r="D87" s="125"/>
      <c r="E87" s="125"/>
      <c r="F87" s="125"/>
      <c r="G87" s="125"/>
      <c r="H87" s="125"/>
      <c r="I87" s="125"/>
      <c r="J87" s="49">
        <f>SUM(J81:J86)</f>
        <v>6.6640000000000005E-2</v>
      </c>
      <c r="K87" s="162">
        <f>SUM(K81:L86)</f>
        <v>234.67915744000001</v>
      </c>
      <c r="L87" s="162"/>
    </row>
    <row r="88" spans="2:14" ht="22.5" customHeight="1">
      <c r="B88" s="5"/>
      <c r="C88" s="3"/>
      <c r="D88" s="3"/>
      <c r="E88" s="3"/>
      <c r="F88" s="3"/>
      <c r="G88" s="25"/>
      <c r="H88" s="5"/>
      <c r="I88" s="5"/>
      <c r="J88" s="5"/>
      <c r="K88" s="5"/>
      <c r="L88" s="5"/>
    </row>
    <row r="89" spans="2:14">
      <c r="B89" s="200" t="s">
        <v>55</v>
      </c>
      <c r="C89" s="200"/>
      <c r="D89" s="200"/>
      <c r="E89" s="200"/>
      <c r="F89" s="200"/>
      <c r="G89" s="200"/>
      <c r="H89" s="200"/>
      <c r="I89" s="200"/>
      <c r="J89" s="200"/>
      <c r="K89" s="200"/>
      <c r="L89" s="200"/>
    </row>
    <row r="90" spans="2:14" ht="3" customHeight="1">
      <c r="B90" s="5"/>
      <c r="C90" s="3"/>
      <c r="D90" s="3"/>
      <c r="E90" s="3"/>
      <c r="F90" s="3"/>
      <c r="G90" s="25"/>
      <c r="H90" s="5"/>
      <c r="I90" s="5"/>
      <c r="J90" s="5"/>
      <c r="K90" s="5"/>
      <c r="L90" s="5"/>
    </row>
    <row r="91" spans="2:14">
      <c r="B91" s="180" t="s">
        <v>56</v>
      </c>
      <c r="C91" s="180"/>
      <c r="D91" s="180"/>
      <c r="E91" s="180"/>
      <c r="F91" s="180"/>
      <c r="G91" s="180"/>
      <c r="H91" s="180"/>
      <c r="I91" s="180"/>
      <c r="J91" s="180"/>
      <c r="K91" s="180"/>
      <c r="L91" s="180"/>
    </row>
    <row r="92" spans="2:14" ht="12.75" customHeight="1">
      <c r="B92" s="43" t="s">
        <v>57</v>
      </c>
      <c r="C92" s="179" t="s">
        <v>87</v>
      </c>
      <c r="D92" s="179"/>
      <c r="E92" s="179"/>
      <c r="F92" s="179"/>
      <c r="G92" s="179"/>
      <c r="H92" s="179"/>
      <c r="I92" s="179"/>
      <c r="J92" s="36" t="s">
        <v>73</v>
      </c>
      <c r="K92" s="201" t="s">
        <v>31</v>
      </c>
      <c r="L92" s="202"/>
    </row>
    <row r="93" spans="2:14">
      <c r="B93" s="44" t="s">
        <v>23</v>
      </c>
      <c r="C93" s="116" t="s">
        <v>88</v>
      </c>
      <c r="D93" s="116"/>
      <c r="E93" s="116"/>
      <c r="F93" s="116"/>
      <c r="G93" s="116"/>
      <c r="H93" s="116"/>
      <c r="I93" s="116"/>
      <c r="J93" s="28">
        <v>1.7000000000000001E-2</v>
      </c>
      <c r="K93" s="133">
        <f>$J$37*J93</f>
        <v>59.867132000000005</v>
      </c>
      <c r="L93" s="134"/>
    </row>
    <row r="94" spans="2:14" ht="12.75" customHeight="1">
      <c r="B94" s="43" t="s">
        <v>24</v>
      </c>
      <c r="C94" s="116" t="s">
        <v>89</v>
      </c>
      <c r="D94" s="116"/>
      <c r="E94" s="116"/>
      <c r="F94" s="116"/>
      <c r="G94" s="116"/>
      <c r="H94" s="116"/>
      <c r="I94" s="116"/>
      <c r="J94" s="28">
        <v>1.6299999999999999E-2</v>
      </c>
      <c r="K94" s="133">
        <f t="shared" ref="K94:K99" si="2">$J$37*J94</f>
        <v>57.402014799999996</v>
      </c>
      <c r="L94" s="134"/>
    </row>
    <row r="95" spans="2:14" ht="12.75" customHeight="1">
      <c r="B95" s="43" t="s">
        <v>25</v>
      </c>
      <c r="C95" s="116" t="s">
        <v>90</v>
      </c>
      <c r="D95" s="116"/>
      <c r="E95" s="116"/>
      <c r="F95" s="116"/>
      <c r="G95" s="116"/>
      <c r="H95" s="116"/>
      <c r="I95" s="116"/>
      <c r="J95" s="28">
        <v>2.0000000000000001E-4</v>
      </c>
      <c r="K95" s="133">
        <f t="shared" si="2"/>
        <v>0.70431920000000003</v>
      </c>
      <c r="L95" s="134"/>
    </row>
    <row r="96" spans="2:14">
      <c r="B96" s="43" t="s">
        <v>26</v>
      </c>
      <c r="C96" s="116" t="s">
        <v>91</v>
      </c>
      <c r="D96" s="116"/>
      <c r="E96" s="116"/>
      <c r="F96" s="116"/>
      <c r="G96" s="116"/>
      <c r="H96" s="116"/>
      <c r="I96" s="116"/>
      <c r="J96" s="28">
        <v>3.3E-3</v>
      </c>
      <c r="K96" s="133">
        <f t="shared" si="2"/>
        <v>11.621266800000001</v>
      </c>
      <c r="L96" s="134"/>
    </row>
    <row r="97" spans="2:12" ht="12.75" customHeight="1">
      <c r="B97" s="43" t="s">
        <v>27</v>
      </c>
      <c r="C97" s="116" t="s">
        <v>92</v>
      </c>
      <c r="D97" s="116"/>
      <c r="E97" s="116"/>
      <c r="F97" s="116"/>
      <c r="G97" s="116"/>
      <c r="H97" s="116"/>
      <c r="I97" s="116"/>
      <c r="J97" s="29">
        <v>5.5000000000000003E-4</v>
      </c>
      <c r="K97" s="133">
        <f t="shared" si="2"/>
        <v>1.9368778000000002</v>
      </c>
      <c r="L97" s="134"/>
    </row>
    <row r="98" spans="2:12" ht="12.75" customHeight="1">
      <c r="B98" s="43" t="s">
        <v>28</v>
      </c>
      <c r="C98" s="116" t="s">
        <v>83</v>
      </c>
      <c r="D98" s="116"/>
      <c r="E98" s="116"/>
      <c r="F98" s="116"/>
      <c r="G98" s="116"/>
      <c r="H98" s="116"/>
      <c r="I98" s="116"/>
      <c r="J98" s="28">
        <v>1.3899999999999999E-2</v>
      </c>
      <c r="K98" s="133">
        <f t="shared" si="2"/>
        <v>48.950184399999998</v>
      </c>
      <c r="L98" s="134"/>
    </row>
    <row r="99" spans="2:12">
      <c r="B99" s="43" t="s">
        <v>29</v>
      </c>
      <c r="C99" s="116" t="s">
        <v>93</v>
      </c>
      <c r="D99" s="116"/>
      <c r="E99" s="116"/>
      <c r="F99" s="116"/>
      <c r="G99" s="116"/>
      <c r="H99" s="116"/>
      <c r="I99" s="116"/>
      <c r="J99" s="28">
        <v>0</v>
      </c>
      <c r="K99" s="133">
        <f t="shared" si="2"/>
        <v>0</v>
      </c>
      <c r="L99" s="134"/>
    </row>
    <row r="100" spans="2:12">
      <c r="B100" s="43"/>
      <c r="C100" s="187" t="s">
        <v>10</v>
      </c>
      <c r="D100" s="188"/>
      <c r="E100" s="188"/>
      <c r="F100" s="188"/>
      <c r="G100" s="188"/>
      <c r="H100" s="188"/>
      <c r="I100" s="189"/>
      <c r="J100" s="15">
        <f>SUM(J93:J99)</f>
        <v>5.124999999999999E-2</v>
      </c>
      <c r="K100" s="174">
        <f>SUM(K93:K99)</f>
        <v>180.48179499999998</v>
      </c>
      <c r="L100" s="175"/>
    </row>
    <row r="101" spans="2:12" ht="30" customHeight="1">
      <c r="B101" s="43" t="s">
        <v>45</v>
      </c>
      <c r="C101" s="130" t="s">
        <v>84</v>
      </c>
      <c r="D101" s="131"/>
      <c r="E101" s="131"/>
      <c r="F101" s="131"/>
      <c r="G101" s="131"/>
      <c r="H101" s="131"/>
      <c r="I101" s="132"/>
      <c r="J101" s="28">
        <f>$J$100*$J$57</f>
        <v>1.8859999999999998E-2</v>
      </c>
      <c r="K101" s="133">
        <f>$J$37*J101</f>
        <v>66.417300560000001</v>
      </c>
      <c r="L101" s="134"/>
    </row>
    <row r="102" spans="2:12">
      <c r="B102" s="125" t="s">
        <v>10</v>
      </c>
      <c r="C102" s="125"/>
      <c r="D102" s="125"/>
      <c r="E102" s="125"/>
      <c r="F102" s="125"/>
      <c r="G102" s="125"/>
      <c r="H102" s="125"/>
      <c r="I102" s="125"/>
      <c r="J102" s="45">
        <f>SUM(J100:J101)</f>
        <v>7.0109999999999992E-2</v>
      </c>
      <c r="K102" s="195">
        <f>SUM(K100:L101)</f>
        <v>246.89909555999998</v>
      </c>
      <c r="L102" s="196"/>
    </row>
    <row r="103" spans="2:12" ht="9" customHeight="1">
      <c r="B103" s="17"/>
      <c r="C103" s="17"/>
      <c r="D103" s="17"/>
      <c r="E103" s="17"/>
      <c r="F103" s="17"/>
      <c r="G103" s="17"/>
      <c r="H103" s="17"/>
      <c r="I103" s="17"/>
      <c r="J103" s="18"/>
      <c r="K103" s="19"/>
      <c r="L103" s="19"/>
    </row>
    <row r="104" spans="2:12">
      <c r="B104" s="181" t="s">
        <v>58</v>
      </c>
      <c r="C104" s="181"/>
      <c r="D104" s="181"/>
      <c r="E104" s="181"/>
      <c r="F104" s="181"/>
      <c r="G104" s="181"/>
      <c r="H104" s="181"/>
      <c r="I104" s="181"/>
      <c r="J104" s="181"/>
      <c r="K104" s="181"/>
      <c r="L104" s="181"/>
    </row>
    <row r="105" spans="2:12">
      <c r="B105" s="55" t="s">
        <v>59</v>
      </c>
      <c r="C105" s="183" t="s">
        <v>94</v>
      </c>
      <c r="D105" s="183"/>
      <c r="E105" s="183"/>
      <c r="F105" s="183"/>
      <c r="G105" s="183"/>
      <c r="H105" s="183"/>
      <c r="I105" s="183"/>
      <c r="J105" s="125" t="s">
        <v>31</v>
      </c>
      <c r="K105" s="125"/>
      <c r="L105" s="125"/>
    </row>
    <row r="106" spans="2:12">
      <c r="B106" s="52" t="s">
        <v>23</v>
      </c>
      <c r="C106" s="199" t="s">
        <v>95</v>
      </c>
      <c r="D106" s="199"/>
      <c r="E106" s="199"/>
      <c r="F106" s="199"/>
      <c r="G106" s="199"/>
      <c r="H106" s="199"/>
      <c r="I106" s="199"/>
      <c r="J106" s="156">
        <v>0</v>
      </c>
      <c r="K106" s="156"/>
      <c r="L106" s="156"/>
    </row>
    <row r="107" spans="2:12">
      <c r="B107" s="125" t="s">
        <v>10</v>
      </c>
      <c r="C107" s="125"/>
      <c r="D107" s="125"/>
      <c r="E107" s="125"/>
      <c r="F107" s="125"/>
      <c r="G107" s="125"/>
      <c r="H107" s="125"/>
      <c r="I107" s="125"/>
      <c r="J107" s="197">
        <f>J106</f>
        <v>0</v>
      </c>
      <c r="K107" s="197"/>
      <c r="L107" s="197"/>
    </row>
    <row r="108" spans="2:12" ht="21" customHeight="1">
      <c r="B108" s="6"/>
      <c r="C108" s="7"/>
      <c r="D108" s="6"/>
      <c r="E108" s="6"/>
      <c r="F108" s="6"/>
      <c r="G108" s="6"/>
      <c r="H108" s="6"/>
      <c r="I108" s="6"/>
      <c r="J108" s="6"/>
      <c r="K108" s="6"/>
      <c r="L108" s="6"/>
    </row>
    <row r="109" spans="2:12">
      <c r="B109" s="165" t="s">
        <v>60</v>
      </c>
      <c r="C109" s="165"/>
      <c r="D109" s="165"/>
      <c r="E109" s="165"/>
      <c r="F109" s="165"/>
      <c r="G109" s="165"/>
      <c r="H109" s="165"/>
      <c r="I109" s="165"/>
      <c r="J109" s="165"/>
      <c r="K109" s="165"/>
      <c r="L109" s="165"/>
    </row>
    <row r="110" spans="2:12" ht="25.5" customHeight="1">
      <c r="B110" s="55">
        <v>4</v>
      </c>
      <c r="C110" s="183" t="s">
        <v>96</v>
      </c>
      <c r="D110" s="183"/>
      <c r="E110" s="183"/>
      <c r="F110" s="183"/>
      <c r="G110" s="183"/>
      <c r="H110" s="183"/>
      <c r="I110" s="183"/>
      <c r="J110" s="158" t="s">
        <v>31</v>
      </c>
      <c r="K110" s="158"/>
      <c r="L110" s="158"/>
    </row>
    <row r="111" spans="2:12">
      <c r="B111" s="55" t="s">
        <v>57</v>
      </c>
      <c r="C111" s="116" t="s">
        <v>87</v>
      </c>
      <c r="D111" s="116"/>
      <c r="E111" s="116"/>
      <c r="F111" s="116"/>
      <c r="G111" s="116"/>
      <c r="H111" s="116"/>
      <c r="I111" s="116"/>
      <c r="J111" s="184">
        <f>K102</f>
        <v>246.89909555999998</v>
      </c>
      <c r="K111" s="184"/>
      <c r="L111" s="184"/>
    </row>
    <row r="112" spans="2:12">
      <c r="B112" s="55" t="s">
        <v>59</v>
      </c>
      <c r="C112" s="116" t="s">
        <v>94</v>
      </c>
      <c r="D112" s="116"/>
      <c r="E112" s="116"/>
      <c r="F112" s="116"/>
      <c r="G112" s="116"/>
      <c r="H112" s="116"/>
      <c r="I112" s="116"/>
      <c r="J112" s="156">
        <f>J107</f>
        <v>0</v>
      </c>
      <c r="K112" s="156"/>
      <c r="L112" s="156"/>
    </row>
    <row r="113" spans="2:12" ht="12.75" customHeight="1">
      <c r="B113" s="198" t="s">
        <v>10</v>
      </c>
      <c r="C113" s="198"/>
      <c r="D113" s="198"/>
      <c r="E113" s="198"/>
      <c r="F113" s="198"/>
      <c r="G113" s="198"/>
      <c r="H113" s="198"/>
      <c r="I113" s="198"/>
      <c r="J113" s="162">
        <f>J111+J112</f>
        <v>246.89909555999998</v>
      </c>
      <c r="K113" s="162"/>
      <c r="L113" s="162"/>
    </row>
    <row r="114" spans="2:12">
      <c r="B114" s="181"/>
      <c r="C114" s="181"/>
      <c r="D114" s="181"/>
      <c r="E114" s="181"/>
      <c r="F114" s="181"/>
      <c r="G114" s="181"/>
      <c r="H114" s="181"/>
      <c r="I114" s="181"/>
      <c r="J114" s="182"/>
      <c r="K114" s="182"/>
      <c r="L114" s="182"/>
    </row>
    <row r="115" spans="2:12">
      <c r="B115" s="115" t="s">
        <v>61</v>
      </c>
      <c r="C115" s="115"/>
      <c r="D115" s="115"/>
      <c r="E115" s="115"/>
      <c r="F115" s="115"/>
      <c r="G115" s="115"/>
      <c r="H115" s="115"/>
      <c r="I115" s="115"/>
      <c r="J115" s="115"/>
      <c r="K115" s="115"/>
      <c r="L115" s="115"/>
    </row>
    <row r="116" spans="2:12">
      <c r="B116" s="6"/>
      <c r="C116" s="7"/>
      <c r="D116" s="6"/>
      <c r="E116" s="6"/>
      <c r="F116" s="6"/>
      <c r="G116" s="6"/>
      <c r="H116" s="6"/>
      <c r="I116" s="6"/>
      <c r="J116" s="6"/>
      <c r="K116" s="6"/>
      <c r="L116" s="6"/>
    </row>
    <row r="117" spans="2:12">
      <c r="B117" s="55">
        <v>5</v>
      </c>
      <c r="C117" s="185" t="s">
        <v>6</v>
      </c>
      <c r="D117" s="185"/>
      <c r="E117" s="185"/>
      <c r="F117" s="185"/>
      <c r="G117" s="185"/>
      <c r="H117" s="185"/>
      <c r="I117" s="185"/>
      <c r="J117" s="114" t="s">
        <v>31</v>
      </c>
      <c r="K117" s="158"/>
      <c r="L117" s="158"/>
    </row>
    <row r="118" spans="2:12">
      <c r="B118" s="52" t="s">
        <v>23</v>
      </c>
      <c r="C118" s="116" t="s">
        <v>151</v>
      </c>
      <c r="D118" s="116"/>
      <c r="E118" s="116"/>
      <c r="F118" s="116"/>
      <c r="G118" s="116"/>
      <c r="H118" s="116"/>
      <c r="I118" s="116"/>
      <c r="J118" s="186">
        <f>UNIFORMES!E12</f>
        <v>61.813333333333333</v>
      </c>
      <c r="K118" s="155"/>
      <c r="L118" s="155"/>
    </row>
    <row r="119" spans="2:12">
      <c r="B119" s="52" t="s">
        <v>24</v>
      </c>
      <c r="C119" s="116" t="s">
        <v>179</v>
      </c>
      <c r="D119" s="116"/>
      <c r="E119" s="116"/>
      <c r="F119" s="116"/>
      <c r="G119" s="116"/>
      <c r="H119" s="116"/>
      <c r="I119" s="116"/>
      <c r="J119" s="186">
        <f>MATERIAL!F14</f>
        <v>126.49833333333335</v>
      </c>
      <c r="K119" s="155"/>
      <c r="L119" s="155"/>
    </row>
    <row r="120" spans="2:12">
      <c r="B120" s="52" t="s">
        <v>25</v>
      </c>
      <c r="C120" s="116" t="s">
        <v>181</v>
      </c>
      <c r="D120" s="116"/>
      <c r="E120" s="116"/>
      <c r="F120" s="116"/>
      <c r="G120" s="116"/>
      <c r="H120" s="116"/>
      <c r="I120" s="116"/>
      <c r="J120" s="186">
        <f>EQUIPAMENTOS!E13*80%/96</f>
        <v>13.425104166666669</v>
      </c>
      <c r="K120" s="155"/>
      <c r="L120" s="155"/>
    </row>
    <row r="121" spans="2:12">
      <c r="B121" s="52" t="s">
        <v>26</v>
      </c>
      <c r="C121" s="116" t="s">
        <v>182</v>
      </c>
      <c r="D121" s="116"/>
      <c r="E121" s="116"/>
      <c r="F121" s="116"/>
      <c r="G121" s="116"/>
      <c r="H121" s="116"/>
      <c r="I121" s="116"/>
      <c r="J121" s="186">
        <f>EQUIPAMENTOS!E13*0.5%</f>
        <v>8.0550625</v>
      </c>
      <c r="K121" s="155"/>
      <c r="L121" s="155"/>
    </row>
    <row r="122" spans="2:12">
      <c r="B122" s="158" t="s">
        <v>37</v>
      </c>
      <c r="C122" s="158"/>
      <c r="D122" s="158"/>
      <c r="E122" s="158"/>
      <c r="F122" s="158"/>
      <c r="G122" s="158"/>
      <c r="H122" s="158"/>
      <c r="I122" s="158"/>
      <c r="J122" s="109">
        <f>SUM(J118:L121)</f>
        <v>209.79183333333333</v>
      </c>
      <c r="K122" s="106"/>
      <c r="L122" s="106"/>
    </row>
    <row r="123" spans="2:12">
      <c r="B123" s="6"/>
      <c r="C123" s="7"/>
      <c r="D123" s="6"/>
      <c r="E123" s="6"/>
      <c r="F123" s="6"/>
      <c r="G123" s="6"/>
      <c r="H123" s="6"/>
      <c r="I123" s="6"/>
      <c r="J123" s="6"/>
      <c r="K123" s="6"/>
      <c r="L123" s="6"/>
    </row>
    <row r="124" spans="2:12">
      <c r="B124" s="115" t="s">
        <v>62</v>
      </c>
      <c r="C124" s="115"/>
      <c r="D124" s="115"/>
      <c r="E124" s="115"/>
      <c r="F124" s="115"/>
      <c r="G124" s="115"/>
      <c r="H124" s="115"/>
      <c r="I124" s="115"/>
      <c r="J124" s="115"/>
      <c r="K124" s="115"/>
      <c r="L124" s="115"/>
    </row>
    <row r="125" spans="2:12">
      <c r="B125" s="6"/>
      <c r="C125" s="7"/>
      <c r="D125" s="6"/>
      <c r="E125" s="6"/>
      <c r="F125" s="6"/>
      <c r="G125" s="6"/>
      <c r="H125" s="6"/>
      <c r="I125" s="6"/>
      <c r="J125" s="6"/>
      <c r="K125" s="6"/>
      <c r="L125" s="6"/>
    </row>
    <row r="126" spans="2:12">
      <c r="B126" s="55">
        <v>6</v>
      </c>
      <c r="C126" s="190" t="s">
        <v>14</v>
      </c>
      <c r="D126" s="190"/>
      <c r="E126" s="190"/>
      <c r="F126" s="190"/>
      <c r="G126" s="190"/>
      <c r="H126" s="190"/>
      <c r="I126" s="190"/>
      <c r="J126" s="36" t="s">
        <v>112</v>
      </c>
      <c r="K126" s="143" t="s">
        <v>3</v>
      </c>
      <c r="L126" s="145"/>
    </row>
    <row r="127" spans="2:12" ht="12.75" customHeight="1">
      <c r="B127" s="52" t="s">
        <v>23</v>
      </c>
      <c r="C127" s="116" t="s">
        <v>63</v>
      </c>
      <c r="D127" s="116"/>
      <c r="E127" s="116"/>
      <c r="F127" s="116"/>
      <c r="G127" s="116"/>
      <c r="H127" s="116"/>
      <c r="I127" s="116"/>
      <c r="J127" s="11">
        <v>0.05</v>
      </c>
      <c r="K127" s="128">
        <f>$J$143*J127</f>
        <v>383.87983882030312</v>
      </c>
      <c r="L127" s="129"/>
    </row>
    <row r="128" spans="2:12">
      <c r="B128" s="52" t="s">
        <v>24</v>
      </c>
      <c r="C128" s="191" t="s">
        <v>64</v>
      </c>
      <c r="D128" s="191"/>
      <c r="E128" s="191"/>
      <c r="F128" s="191"/>
      <c r="G128" s="191"/>
      <c r="H128" s="191"/>
      <c r="I128" s="191"/>
      <c r="J128" s="12">
        <v>6.7900000000000002E-2</v>
      </c>
      <c r="K128" s="128">
        <f>($J$143+$K$127)*J128</f>
        <v>547.37426217387019</v>
      </c>
      <c r="L128" s="129"/>
    </row>
    <row r="129" spans="2:12">
      <c r="B129" s="52" t="s">
        <v>25</v>
      </c>
      <c r="C129" s="192" t="s">
        <v>65</v>
      </c>
      <c r="D129" s="193"/>
      <c r="E129" s="193"/>
      <c r="F129" s="193"/>
      <c r="G129" s="193"/>
      <c r="H129" s="193"/>
      <c r="I129" s="194"/>
      <c r="J129" s="13"/>
      <c r="K129" s="128"/>
      <c r="L129" s="129"/>
    </row>
    <row r="130" spans="2:12" ht="27.75" customHeight="1">
      <c r="B130" s="52"/>
      <c r="C130" s="116" t="s">
        <v>183</v>
      </c>
      <c r="D130" s="116"/>
      <c r="E130" s="116"/>
      <c r="F130" s="116"/>
      <c r="G130" s="116"/>
      <c r="H130" s="116"/>
      <c r="I130" s="116"/>
      <c r="J130" s="14">
        <v>9.2499999999999999E-2</v>
      </c>
      <c r="K130" s="170">
        <f>(($J$143+$K$127+$K$128)/(1-($J$130+$J$131+$J$132))*J130)</f>
        <v>928.65155237262036</v>
      </c>
      <c r="L130" s="129"/>
    </row>
    <row r="131" spans="2:12" ht="12.75" customHeight="1">
      <c r="B131" s="52"/>
      <c r="C131" s="116" t="s">
        <v>66</v>
      </c>
      <c r="D131" s="116"/>
      <c r="E131" s="116"/>
      <c r="F131" s="116"/>
      <c r="G131" s="116"/>
      <c r="H131" s="116"/>
      <c r="I131" s="116"/>
      <c r="J131" s="12">
        <v>0</v>
      </c>
      <c r="K131" s="170">
        <f>(($J$143+$K$127+$K$128)/(1-($J$130+$J$131+$J$132))*J131)</f>
        <v>0</v>
      </c>
      <c r="L131" s="129"/>
    </row>
    <row r="132" spans="2:12" ht="12.75" customHeight="1">
      <c r="B132" s="52"/>
      <c r="C132" s="116" t="s">
        <v>85</v>
      </c>
      <c r="D132" s="116"/>
      <c r="E132" s="116"/>
      <c r="F132" s="116"/>
      <c r="G132" s="116"/>
      <c r="H132" s="116"/>
      <c r="I132" s="116"/>
      <c r="J132" s="8">
        <v>0.05</v>
      </c>
      <c r="K132" s="170">
        <f>(($J$143+$K$127+$K$128)/(1-($J$130+$J$131+$J$132))*J132)</f>
        <v>501.97381209330837</v>
      </c>
      <c r="L132" s="129"/>
    </row>
    <row r="133" spans="2:12">
      <c r="B133" s="126" t="s">
        <v>10</v>
      </c>
      <c r="C133" s="126"/>
      <c r="D133" s="126"/>
      <c r="E133" s="126"/>
      <c r="F133" s="126"/>
      <c r="G133" s="126"/>
      <c r="H133" s="126"/>
      <c r="I133" s="126"/>
      <c r="J133" s="42">
        <f>SUM(J127:J132)</f>
        <v>0.26040000000000002</v>
      </c>
      <c r="K133" s="195">
        <f>SUM(K127:K132)</f>
        <v>2361.879465460102</v>
      </c>
      <c r="L133" s="196"/>
    </row>
    <row r="134" spans="2:12">
      <c r="B134" s="6"/>
      <c r="C134" s="7"/>
      <c r="D134" s="6"/>
      <c r="E134" s="6"/>
      <c r="F134" s="6"/>
      <c r="G134" s="6"/>
      <c r="H134" s="6"/>
      <c r="I134" s="6"/>
      <c r="J134" s="6"/>
      <c r="K134" s="6"/>
      <c r="L134" s="6"/>
    </row>
    <row r="135" spans="2:12">
      <c r="B135" s="115" t="s">
        <v>113</v>
      </c>
      <c r="C135" s="115"/>
      <c r="D135" s="115"/>
      <c r="E135" s="115"/>
      <c r="F135" s="115"/>
      <c r="G135" s="115"/>
      <c r="H135" s="115"/>
      <c r="I135" s="115"/>
      <c r="J135" s="115"/>
      <c r="K135" s="115"/>
      <c r="L135" s="115"/>
    </row>
    <row r="136" spans="2:12">
      <c r="B136" s="6"/>
      <c r="C136" s="7"/>
      <c r="D136" s="6"/>
      <c r="E136" s="6"/>
      <c r="F136" s="6"/>
      <c r="G136" s="6"/>
      <c r="H136" s="30"/>
      <c r="I136" s="6"/>
      <c r="J136" s="6"/>
      <c r="K136" s="6"/>
      <c r="L136" s="6"/>
    </row>
    <row r="137" spans="2:12">
      <c r="B137" s="143" t="s">
        <v>15</v>
      </c>
      <c r="C137" s="144"/>
      <c r="D137" s="144"/>
      <c r="E137" s="144"/>
      <c r="F137" s="144"/>
      <c r="G137" s="144"/>
      <c r="H137" s="144"/>
      <c r="I137" s="145"/>
      <c r="J137" s="126" t="s">
        <v>31</v>
      </c>
      <c r="K137" s="126"/>
      <c r="L137" s="126"/>
    </row>
    <row r="138" spans="2:12">
      <c r="B138" s="52" t="s">
        <v>23</v>
      </c>
      <c r="C138" s="116" t="s">
        <v>30</v>
      </c>
      <c r="D138" s="116"/>
      <c r="E138" s="116"/>
      <c r="F138" s="116"/>
      <c r="G138" s="116"/>
      <c r="H138" s="116"/>
      <c r="I138" s="116"/>
      <c r="J138" s="161">
        <f>$J$37</f>
        <v>3521.596</v>
      </c>
      <c r="K138" s="161"/>
      <c r="L138" s="161"/>
    </row>
    <row r="139" spans="2:12">
      <c r="B139" s="52" t="s">
        <v>24</v>
      </c>
      <c r="C139" s="116" t="s">
        <v>38</v>
      </c>
      <c r="D139" s="116"/>
      <c r="E139" s="116"/>
      <c r="F139" s="116"/>
      <c r="G139" s="116"/>
      <c r="H139" s="116"/>
      <c r="I139" s="116"/>
      <c r="J139" s="161">
        <f>$J$76</f>
        <v>3464.6306900727277</v>
      </c>
      <c r="K139" s="161"/>
      <c r="L139" s="161"/>
    </row>
    <row r="140" spans="2:12">
      <c r="B140" s="52" t="s">
        <v>25</v>
      </c>
      <c r="C140" s="116" t="s">
        <v>54</v>
      </c>
      <c r="D140" s="116"/>
      <c r="E140" s="116"/>
      <c r="F140" s="116"/>
      <c r="G140" s="116"/>
      <c r="H140" s="116"/>
      <c r="I140" s="116"/>
      <c r="J140" s="161">
        <f>$K$87</f>
        <v>234.67915744000001</v>
      </c>
      <c r="K140" s="161"/>
      <c r="L140" s="161"/>
    </row>
    <row r="141" spans="2:12">
      <c r="B141" s="52" t="s">
        <v>26</v>
      </c>
      <c r="C141" s="116" t="s">
        <v>55</v>
      </c>
      <c r="D141" s="116"/>
      <c r="E141" s="116"/>
      <c r="F141" s="116"/>
      <c r="G141" s="116"/>
      <c r="H141" s="116"/>
      <c r="I141" s="116"/>
      <c r="J141" s="161">
        <f>$J$113</f>
        <v>246.89909555999998</v>
      </c>
      <c r="K141" s="161"/>
      <c r="L141" s="161"/>
    </row>
    <row r="142" spans="2:12">
      <c r="B142" s="52" t="s">
        <v>27</v>
      </c>
      <c r="C142" s="116" t="s">
        <v>61</v>
      </c>
      <c r="D142" s="116"/>
      <c r="E142" s="116"/>
      <c r="F142" s="116"/>
      <c r="G142" s="116"/>
      <c r="H142" s="116"/>
      <c r="I142" s="116"/>
      <c r="J142" s="151">
        <f>$J$122</f>
        <v>209.79183333333333</v>
      </c>
      <c r="K142" s="151"/>
      <c r="L142" s="151"/>
    </row>
    <row r="143" spans="2:12">
      <c r="B143" s="126" t="s">
        <v>67</v>
      </c>
      <c r="C143" s="126"/>
      <c r="D143" s="126"/>
      <c r="E143" s="126"/>
      <c r="F143" s="126"/>
      <c r="G143" s="126"/>
      <c r="H143" s="126"/>
      <c r="I143" s="126"/>
      <c r="J143" s="162">
        <f>SUM(J138:J142)</f>
        <v>7677.5967764060624</v>
      </c>
      <c r="K143" s="162"/>
      <c r="L143" s="162"/>
    </row>
    <row r="144" spans="2:12">
      <c r="B144" s="52" t="s">
        <v>28</v>
      </c>
      <c r="C144" s="116" t="s">
        <v>62</v>
      </c>
      <c r="D144" s="116"/>
      <c r="E144" s="116"/>
      <c r="F144" s="116"/>
      <c r="G144" s="116"/>
      <c r="H144" s="116"/>
      <c r="I144" s="116"/>
      <c r="J144" s="151">
        <f>$K$133</f>
        <v>2361.879465460102</v>
      </c>
      <c r="K144" s="151"/>
      <c r="L144" s="151"/>
    </row>
    <row r="145" spans="2:12">
      <c r="B145" s="106" t="s">
        <v>68</v>
      </c>
      <c r="C145" s="106"/>
      <c r="D145" s="106"/>
      <c r="E145" s="106"/>
      <c r="F145" s="106"/>
      <c r="G145" s="106"/>
      <c r="H145" s="106"/>
      <c r="I145" s="106"/>
      <c r="J145" s="107">
        <f>J143+J144</f>
        <v>10039.476241866165</v>
      </c>
      <c r="K145" s="108"/>
      <c r="L145" s="109"/>
    </row>
    <row r="146" spans="2:12">
      <c r="B146" s="106" t="s">
        <v>116</v>
      </c>
      <c r="C146" s="106"/>
      <c r="D146" s="106"/>
      <c r="E146" s="106"/>
      <c r="F146" s="106"/>
      <c r="G146" s="106"/>
      <c r="H146" s="106"/>
      <c r="I146" s="106"/>
      <c r="J146" s="107">
        <f>J145*2</f>
        <v>20078.95248373233</v>
      </c>
      <c r="K146" s="108"/>
      <c r="L146" s="109"/>
    </row>
    <row r="147" spans="2:12">
      <c r="B147" s="106" t="s">
        <v>117</v>
      </c>
      <c r="C147" s="106"/>
      <c r="D147" s="106"/>
      <c r="E147" s="106"/>
      <c r="F147" s="106"/>
      <c r="G147" s="106"/>
      <c r="H147" s="106"/>
      <c r="I147" s="106"/>
      <c r="J147" s="107">
        <f>J146*12</f>
        <v>240947.42980478797</v>
      </c>
      <c r="K147" s="108"/>
      <c r="L147" s="109"/>
    </row>
  </sheetData>
  <mergeCells count="231">
    <mergeCell ref="B6:F6"/>
    <mergeCell ref="G6:L6"/>
    <mergeCell ref="B8:L8"/>
    <mergeCell ref="C9:I9"/>
    <mergeCell ref="J9:L9"/>
    <mergeCell ref="C10:I10"/>
    <mergeCell ref="J10:L10"/>
    <mergeCell ref="B2:L2"/>
    <mergeCell ref="B3:F3"/>
    <mergeCell ref="G3:L3"/>
    <mergeCell ref="B4:F4"/>
    <mergeCell ref="G4:L4"/>
    <mergeCell ref="B5:F5"/>
    <mergeCell ref="G5:I5"/>
    <mergeCell ref="K5:L5"/>
    <mergeCell ref="C18:I18"/>
    <mergeCell ref="J18:L18"/>
    <mergeCell ref="C19:I19"/>
    <mergeCell ref="J19:L19"/>
    <mergeCell ref="C20:I20"/>
    <mergeCell ref="J20:L20"/>
    <mergeCell ref="C11:I11"/>
    <mergeCell ref="J11:L11"/>
    <mergeCell ref="C12:I12"/>
    <mergeCell ref="J12:L12"/>
    <mergeCell ref="B16:L16"/>
    <mergeCell ref="C17:I17"/>
    <mergeCell ref="J17:L17"/>
    <mergeCell ref="C24:I24"/>
    <mergeCell ref="J24:L24"/>
    <mergeCell ref="C25:I25"/>
    <mergeCell ref="J25:L25"/>
    <mergeCell ref="B27:L27"/>
    <mergeCell ref="B29:L29"/>
    <mergeCell ref="C21:I21"/>
    <mergeCell ref="J21:L21"/>
    <mergeCell ref="C22:I22"/>
    <mergeCell ref="J22:L22"/>
    <mergeCell ref="C23:I23"/>
    <mergeCell ref="J23:L23"/>
    <mergeCell ref="C33:I33"/>
    <mergeCell ref="J33:L33"/>
    <mergeCell ref="C34:I34"/>
    <mergeCell ref="J34:L34"/>
    <mergeCell ref="C35:I35"/>
    <mergeCell ref="J35:L35"/>
    <mergeCell ref="C30:I30"/>
    <mergeCell ref="J30:L30"/>
    <mergeCell ref="C31:I31"/>
    <mergeCell ref="J31:L31"/>
    <mergeCell ref="C32:I32"/>
    <mergeCell ref="J32:L32"/>
    <mergeCell ref="B41:L41"/>
    <mergeCell ref="C42:I42"/>
    <mergeCell ref="K42:L42"/>
    <mergeCell ref="C43:I43"/>
    <mergeCell ref="K43:L43"/>
    <mergeCell ref="C44:I44"/>
    <mergeCell ref="K44:L44"/>
    <mergeCell ref="C36:I36"/>
    <mergeCell ref="J36:L36"/>
    <mergeCell ref="C37:I37"/>
    <mergeCell ref="J37:L37"/>
    <mergeCell ref="C38:F38"/>
    <mergeCell ref="B39:L39"/>
    <mergeCell ref="C50:I50"/>
    <mergeCell ref="K50:L50"/>
    <mergeCell ref="C51:I51"/>
    <mergeCell ref="K51:L51"/>
    <mergeCell ref="C52:I52"/>
    <mergeCell ref="K52:L52"/>
    <mergeCell ref="B45:I45"/>
    <mergeCell ref="K45:L45"/>
    <mergeCell ref="B47:L47"/>
    <mergeCell ref="C48:I48"/>
    <mergeCell ref="K48:L48"/>
    <mergeCell ref="C49:I49"/>
    <mergeCell ref="K49:L49"/>
    <mergeCell ref="C56:I56"/>
    <mergeCell ref="K56:L56"/>
    <mergeCell ref="C57:I57"/>
    <mergeCell ref="K57:L57"/>
    <mergeCell ref="C58:I58"/>
    <mergeCell ref="B60:L60"/>
    <mergeCell ref="C53:I53"/>
    <mergeCell ref="K53:L53"/>
    <mergeCell ref="C54:I54"/>
    <mergeCell ref="K54:L54"/>
    <mergeCell ref="C55:I55"/>
    <mergeCell ref="K55:L55"/>
    <mergeCell ref="C64:I64"/>
    <mergeCell ref="J64:L64"/>
    <mergeCell ref="C65:I65"/>
    <mergeCell ref="J65:L65"/>
    <mergeCell ref="C66:I66"/>
    <mergeCell ref="J66:L66"/>
    <mergeCell ref="C61:I61"/>
    <mergeCell ref="J61:L61"/>
    <mergeCell ref="C62:I62"/>
    <mergeCell ref="J62:L62"/>
    <mergeCell ref="C63:I63"/>
    <mergeCell ref="J63:L63"/>
    <mergeCell ref="B71:L71"/>
    <mergeCell ref="C72:I72"/>
    <mergeCell ref="J72:L72"/>
    <mergeCell ref="C73:I73"/>
    <mergeCell ref="J73:L73"/>
    <mergeCell ref="C74:I74"/>
    <mergeCell ref="J74:L74"/>
    <mergeCell ref="C67:I67"/>
    <mergeCell ref="J67:L67"/>
    <mergeCell ref="C68:I68"/>
    <mergeCell ref="J68:L68"/>
    <mergeCell ref="B69:I69"/>
    <mergeCell ref="J69:L69"/>
    <mergeCell ref="C81:I81"/>
    <mergeCell ref="K81:L81"/>
    <mergeCell ref="C82:I82"/>
    <mergeCell ref="K82:L82"/>
    <mergeCell ref="C83:I83"/>
    <mergeCell ref="K83:L83"/>
    <mergeCell ref="C75:I75"/>
    <mergeCell ref="J75:L75"/>
    <mergeCell ref="B76:I76"/>
    <mergeCell ref="J76:L76"/>
    <mergeCell ref="B78:L78"/>
    <mergeCell ref="C80:I80"/>
    <mergeCell ref="K80:L80"/>
    <mergeCell ref="B87:I87"/>
    <mergeCell ref="K87:L87"/>
    <mergeCell ref="B89:L89"/>
    <mergeCell ref="B91:L91"/>
    <mergeCell ref="C92:I92"/>
    <mergeCell ref="K92:L92"/>
    <mergeCell ref="C84:I84"/>
    <mergeCell ref="K84:L84"/>
    <mergeCell ref="C85:I85"/>
    <mergeCell ref="K85:L85"/>
    <mergeCell ref="C86:I86"/>
    <mergeCell ref="K86:L86"/>
    <mergeCell ref="C96:I96"/>
    <mergeCell ref="K96:L96"/>
    <mergeCell ref="C97:I97"/>
    <mergeCell ref="K97:L97"/>
    <mergeCell ref="C98:I98"/>
    <mergeCell ref="K98:L98"/>
    <mergeCell ref="C93:I93"/>
    <mergeCell ref="K93:L93"/>
    <mergeCell ref="C94:I94"/>
    <mergeCell ref="K94:L94"/>
    <mergeCell ref="C95:I95"/>
    <mergeCell ref="K95:L95"/>
    <mergeCell ref="B102:I102"/>
    <mergeCell ref="K102:L102"/>
    <mergeCell ref="B104:L104"/>
    <mergeCell ref="C105:I105"/>
    <mergeCell ref="J105:L105"/>
    <mergeCell ref="C106:I106"/>
    <mergeCell ref="J106:L106"/>
    <mergeCell ref="C99:I99"/>
    <mergeCell ref="K99:L99"/>
    <mergeCell ref="C100:I100"/>
    <mergeCell ref="K100:L100"/>
    <mergeCell ref="C101:I101"/>
    <mergeCell ref="K101:L101"/>
    <mergeCell ref="C112:I112"/>
    <mergeCell ref="J112:L112"/>
    <mergeCell ref="B113:I113"/>
    <mergeCell ref="J113:L113"/>
    <mergeCell ref="B114:I114"/>
    <mergeCell ref="J114:L114"/>
    <mergeCell ref="B107:I107"/>
    <mergeCell ref="J107:L107"/>
    <mergeCell ref="B109:L109"/>
    <mergeCell ref="C110:I110"/>
    <mergeCell ref="J110:L110"/>
    <mergeCell ref="C111:I111"/>
    <mergeCell ref="J111:L111"/>
    <mergeCell ref="C120:I120"/>
    <mergeCell ref="J120:L120"/>
    <mergeCell ref="C121:I121"/>
    <mergeCell ref="J121:L121"/>
    <mergeCell ref="B122:I122"/>
    <mergeCell ref="J122:L122"/>
    <mergeCell ref="B115:L115"/>
    <mergeCell ref="C117:I117"/>
    <mergeCell ref="J117:L117"/>
    <mergeCell ref="C118:I118"/>
    <mergeCell ref="J118:L118"/>
    <mergeCell ref="C119:I119"/>
    <mergeCell ref="J119:L119"/>
    <mergeCell ref="C129:I129"/>
    <mergeCell ref="K129:L129"/>
    <mergeCell ref="C130:I130"/>
    <mergeCell ref="K130:L130"/>
    <mergeCell ref="C131:I131"/>
    <mergeCell ref="K131:L131"/>
    <mergeCell ref="B124:L124"/>
    <mergeCell ref="C126:I126"/>
    <mergeCell ref="K126:L126"/>
    <mergeCell ref="C127:I127"/>
    <mergeCell ref="K127:L127"/>
    <mergeCell ref="C128:I128"/>
    <mergeCell ref="K128:L128"/>
    <mergeCell ref="C138:I138"/>
    <mergeCell ref="J138:L138"/>
    <mergeCell ref="C139:I139"/>
    <mergeCell ref="J139:L139"/>
    <mergeCell ref="C140:I140"/>
    <mergeCell ref="J140:L140"/>
    <mergeCell ref="C132:I132"/>
    <mergeCell ref="K132:L132"/>
    <mergeCell ref="B133:I133"/>
    <mergeCell ref="K133:L133"/>
    <mergeCell ref="B135:L135"/>
    <mergeCell ref="B137:I137"/>
    <mergeCell ref="J137:L137"/>
    <mergeCell ref="B147:I147"/>
    <mergeCell ref="J147:L147"/>
    <mergeCell ref="C144:I144"/>
    <mergeCell ref="J144:L144"/>
    <mergeCell ref="B145:I145"/>
    <mergeCell ref="J145:L145"/>
    <mergeCell ref="B146:I146"/>
    <mergeCell ref="J146:L146"/>
    <mergeCell ref="C141:I141"/>
    <mergeCell ref="J141:L141"/>
    <mergeCell ref="C142:I142"/>
    <mergeCell ref="J142:L142"/>
    <mergeCell ref="B143:I143"/>
    <mergeCell ref="J143:L143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N147"/>
  <sheetViews>
    <sheetView showGridLines="0" topLeftCell="A124" zoomScale="110" zoomScaleNormal="110" workbookViewId="0">
      <selection activeCell="Q141" sqref="Q141"/>
    </sheetView>
  </sheetViews>
  <sheetFormatPr defaultRowHeight="12.75"/>
  <cols>
    <col min="1" max="1" width="0.85546875" customWidth="1"/>
    <col min="4" max="4" width="3.42578125" customWidth="1"/>
    <col min="5" max="5" width="4.140625" customWidth="1"/>
    <col min="6" max="6" width="3.5703125" customWidth="1"/>
    <col min="7" max="7" width="6.85546875" customWidth="1"/>
    <col min="8" max="8" width="7" customWidth="1"/>
    <col min="9" max="9" width="21.42578125" customWidth="1"/>
    <col min="10" max="10" width="13" customWidth="1"/>
    <col min="11" max="11" width="7.85546875" customWidth="1"/>
    <col min="12" max="12" width="6.28515625" customWidth="1"/>
  </cols>
  <sheetData>
    <row r="2" spans="2:12">
      <c r="B2" s="135" t="s">
        <v>102</v>
      </c>
      <c r="C2" s="135"/>
      <c r="D2" s="135"/>
      <c r="E2" s="135"/>
      <c r="F2" s="135"/>
      <c r="G2" s="135"/>
      <c r="H2" s="135"/>
      <c r="I2" s="135"/>
      <c r="J2" s="135"/>
      <c r="K2" s="135"/>
      <c r="L2" s="135"/>
    </row>
    <row r="3" spans="2:12" ht="12.75" customHeight="1">
      <c r="B3" s="117" t="s">
        <v>104</v>
      </c>
      <c r="C3" s="117"/>
      <c r="D3" s="117"/>
      <c r="E3" s="117"/>
      <c r="F3" s="117"/>
      <c r="G3" s="120" t="s">
        <v>119</v>
      </c>
      <c r="H3" s="120"/>
      <c r="I3" s="120"/>
      <c r="J3" s="120"/>
      <c r="K3" s="120"/>
      <c r="L3" s="121"/>
    </row>
    <row r="4" spans="2:12" ht="12.75" customHeight="1">
      <c r="B4" s="117" t="s">
        <v>105</v>
      </c>
      <c r="C4" s="117"/>
      <c r="D4" s="117"/>
      <c r="E4" s="117"/>
      <c r="F4" s="117"/>
      <c r="G4" s="120"/>
      <c r="H4" s="120"/>
      <c r="I4" s="120"/>
      <c r="J4" s="120"/>
      <c r="K4" s="120"/>
      <c r="L4" s="121"/>
    </row>
    <row r="5" spans="2:12" ht="12.75" customHeight="1">
      <c r="B5" s="117" t="s">
        <v>106</v>
      </c>
      <c r="C5" s="117"/>
      <c r="D5" s="117"/>
      <c r="E5" s="117"/>
      <c r="F5" s="117"/>
      <c r="G5" s="119"/>
      <c r="H5" s="120"/>
      <c r="I5" s="121"/>
      <c r="J5" s="53" t="s">
        <v>107</v>
      </c>
      <c r="K5" s="137"/>
      <c r="L5" s="139"/>
    </row>
    <row r="6" spans="2:12" ht="12.75" customHeight="1">
      <c r="B6" s="118" t="s">
        <v>103</v>
      </c>
      <c r="C6" s="118"/>
      <c r="D6" s="118"/>
      <c r="E6" s="118"/>
      <c r="F6" s="118"/>
      <c r="G6" s="120" t="s">
        <v>120</v>
      </c>
      <c r="H6" s="120"/>
      <c r="I6" s="120"/>
      <c r="J6" s="120"/>
      <c r="K6" s="120"/>
      <c r="L6" s="121"/>
    </row>
    <row r="7" spans="2:12">
      <c r="B7" s="20"/>
      <c r="C7" s="4"/>
      <c r="D7" s="2"/>
      <c r="E7" s="2"/>
      <c r="F7" s="2"/>
      <c r="G7" s="21"/>
      <c r="H7" s="20"/>
      <c r="I7" s="20"/>
      <c r="J7" s="20"/>
      <c r="K7" s="20"/>
      <c r="L7" s="20"/>
    </row>
    <row r="8" spans="2:12">
      <c r="B8" s="135" t="s">
        <v>17</v>
      </c>
      <c r="C8" s="135"/>
      <c r="D8" s="135"/>
      <c r="E8" s="135"/>
      <c r="F8" s="135"/>
      <c r="G8" s="135"/>
      <c r="H8" s="135"/>
      <c r="I8" s="135"/>
      <c r="J8" s="135"/>
      <c r="K8" s="135"/>
      <c r="L8" s="135"/>
    </row>
    <row r="9" spans="2:12">
      <c r="B9" s="31" t="s">
        <v>109</v>
      </c>
      <c r="C9" s="123" t="s">
        <v>18</v>
      </c>
      <c r="D9" s="123"/>
      <c r="E9" s="123"/>
      <c r="F9" s="123"/>
      <c r="G9" s="123"/>
      <c r="H9" s="123"/>
      <c r="I9" s="123"/>
      <c r="J9" s="137" t="s">
        <v>121</v>
      </c>
      <c r="K9" s="138"/>
      <c r="L9" s="139"/>
    </row>
    <row r="10" spans="2:12">
      <c r="B10" s="31" t="s">
        <v>109</v>
      </c>
      <c r="C10" s="123" t="s">
        <v>19</v>
      </c>
      <c r="D10" s="123"/>
      <c r="E10" s="123"/>
      <c r="F10" s="123"/>
      <c r="G10" s="123"/>
      <c r="H10" s="123"/>
      <c r="I10" s="123"/>
      <c r="J10" s="140">
        <v>2020</v>
      </c>
      <c r="K10" s="140"/>
      <c r="L10" s="140"/>
    </row>
    <row r="11" spans="2:12">
      <c r="B11" s="31" t="s">
        <v>109</v>
      </c>
      <c r="C11" s="123" t="s">
        <v>108</v>
      </c>
      <c r="D11" s="123"/>
      <c r="E11" s="123"/>
      <c r="F11" s="123"/>
      <c r="G11" s="123"/>
      <c r="H11" s="123"/>
      <c r="I11" s="123"/>
      <c r="J11" s="140">
        <v>12</v>
      </c>
      <c r="K11" s="140"/>
      <c r="L11" s="140"/>
    </row>
    <row r="12" spans="2:12">
      <c r="B12" s="31" t="s">
        <v>109</v>
      </c>
      <c r="C12" s="123" t="s">
        <v>74</v>
      </c>
      <c r="D12" s="123"/>
      <c r="E12" s="123"/>
      <c r="F12" s="123"/>
      <c r="G12" s="123"/>
      <c r="H12" s="123"/>
      <c r="I12" s="123"/>
      <c r="J12" s="141" t="s">
        <v>209</v>
      </c>
      <c r="K12" s="142"/>
      <c r="L12" s="142"/>
    </row>
    <row r="13" spans="2:12">
      <c r="B13" s="20"/>
      <c r="C13" s="1"/>
      <c r="D13" s="2"/>
      <c r="E13" s="2"/>
      <c r="F13" s="2"/>
      <c r="G13" s="21"/>
      <c r="H13" s="20"/>
      <c r="I13" s="20"/>
      <c r="J13" s="20"/>
      <c r="K13" s="20"/>
      <c r="L13" s="20"/>
    </row>
    <row r="15" spans="2:12" ht="5.25" customHeight="1">
      <c r="B15" s="20"/>
      <c r="C15" s="20"/>
      <c r="D15" s="20"/>
      <c r="E15" s="20"/>
      <c r="F15" s="20"/>
      <c r="G15" s="21"/>
      <c r="H15" s="20"/>
      <c r="I15" s="20"/>
      <c r="J15" s="20"/>
      <c r="K15" s="20"/>
      <c r="L15" s="20"/>
    </row>
    <row r="16" spans="2:12">
      <c r="B16" s="135" t="s">
        <v>110</v>
      </c>
      <c r="C16" s="135"/>
      <c r="D16" s="135"/>
      <c r="E16" s="135"/>
      <c r="F16" s="135"/>
      <c r="G16" s="135"/>
      <c r="H16" s="135"/>
      <c r="I16" s="135"/>
      <c r="J16" s="135"/>
      <c r="K16" s="135"/>
      <c r="L16" s="135"/>
    </row>
    <row r="17" spans="2:12">
      <c r="B17" s="32">
        <v>1</v>
      </c>
      <c r="C17" s="123" t="s">
        <v>69</v>
      </c>
      <c r="D17" s="123"/>
      <c r="E17" s="123"/>
      <c r="F17" s="123"/>
      <c r="G17" s="123"/>
      <c r="H17" s="123"/>
      <c r="I17" s="123"/>
      <c r="J17" s="103" t="s">
        <v>98</v>
      </c>
      <c r="K17" s="103"/>
      <c r="L17" s="103"/>
    </row>
    <row r="18" spans="2:12">
      <c r="B18" s="32">
        <v>2</v>
      </c>
      <c r="C18" s="123" t="s">
        <v>99</v>
      </c>
      <c r="D18" s="123"/>
      <c r="E18" s="123"/>
      <c r="F18" s="123"/>
      <c r="G18" s="123"/>
      <c r="H18" s="123"/>
      <c r="I18" s="123"/>
      <c r="J18" s="103" t="s">
        <v>187</v>
      </c>
      <c r="K18" s="103"/>
      <c r="L18" s="103"/>
    </row>
    <row r="19" spans="2:12">
      <c r="B19" s="32">
        <v>3</v>
      </c>
      <c r="C19" s="123" t="s">
        <v>20</v>
      </c>
      <c r="D19" s="123"/>
      <c r="E19" s="123"/>
      <c r="F19" s="123"/>
      <c r="G19" s="123"/>
      <c r="H19" s="123"/>
      <c r="I19" s="123"/>
      <c r="J19" s="141" t="s">
        <v>100</v>
      </c>
      <c r="K19" s="141"/>
      <c r="L19" s="141"/>
    </row>
    <row r="20" spans="2:12">
      <c r="B20" s="32">
        <v>4</v>
      </c>
      <c r="C20" s="123" t="s">
        <v>1</v>
      </c>
      <c r="D20" s="123"/>
      <c r="E20" s="123"/>
      <c r="F20" s="123"/>
      <c r="G20" s="123"/>
      <c r="H20" s="123"/>
      <c r="I20" s="123"/>
      <c r="J20" s="136">
        <v>2258.4299999999998</v>
      </c>
      <c r="K20" s="136"/>
      <c r="L20" s="136"/>
    </row>
    <row r="21" spans="2:12">
      <c r="B21" s="32">
        <v>5</v>
      </c>
      <c r="C21" s="123" t="s">
        <v>21</v>
      </c>
      <c r="D21" s="123"/>
      <c r="E21" s="123"/>
      <c r="F21" s="123"/>
      <c r="G21" s="123"/>
      <c r="H21" s="123"/>
      <c r="I21" s="123"/>
      <c r="J21" s="141" t="s">
        <v>101</v>
      </c>
      <c r="K21" s="141"/>
      <c r="L21" s="141"/>
    </row>
    <row r="22" spans="2:12">
      <c r="B22" s="32">
        <v>6</v>
      </c>
      <c r="C22" s="123" t="s">
        <v>22</v>
      </c>
      <c r="D22" s="123"/>
      <c r="E22" s="123"/>
      <c r="F22" s="123"/>
      <c r="G22" s="123"/>
      <c r="H22" s="123"/>
      <c r="I22" s="123"/>
      <c r="J22" s="149" t="s">
        <v>122</v>
      </c>
      <c r="K22" s="149"/>
      <c r="L22" s="149"/>
    </row>
    <row r="23" spans="2:12">
      <c r="B23" s="32">
        <v>7</v>
      </c>
      <c r="C23" s="123" t="s">
        <v>0</v>
      </c>
      <c r="D23" s="123"/>
      <c r="E23" s="123"/>
      <c r="F23" s="123"/>
      <c r="G23" s="123"/>
      <c r="H23" s="123"/>
      <c r="I23" s="123"/>
      <c r="J23" s="150">
        <v>22</v>
      </c>
      <c r="K23" s="150"/>
      <c r="L23" s="150"/>
    </row>
    <row r="24" spans="2:12">
      <c r="B24" s="32">
        <v>8</v>
      </c>
      <c r="C24" s="123" t="s">
        <v>71</v>
      </c>
      <c r="D24" s="123"/>
      <c r="E24" s="123"/>
      <c r="F24" s="123"/>
      <c r="G24" s="123"/>
      <c r="H24" s="123"/>
      <c r="I24" s="123"/>
      <c r="J24" s="147">
        <v>5.5</v>
      </c>
      <c r="K24" s="147"/>
      <c r="L24" s="147"/>
    </row>
    <row r="25" spans="2:12">
      <c r="B25" s="32">
        <v>9</v>
      </c>
      <c r="C25" s="123" t="s">
        <v>97</v>
      </c>
      <c r="D25" s="123"/>
      <c r="E25" s="123"/>
      <c r="F25" s="123"/>
      <c r="G25" s="123"/>
      <c r="H25" s="123"/>
      <c r="I25" s="123"/>
      <c r="J25" s="147">
        <v>39.29</v>
      </c>
      <c r="K25" s="147"/>
      <c r="L25" s="147"/>
    </row>
    <row r="26" spans="2:12" ht="12" customHeight="1">
      <c r="B26" s="20"/>
      <c r="C26" s="20"/>
      <c r="D26" s="22"/>
      <c r="E26" s="22"/>
      <c r="F26" s="22"/>
      <c r="G26" s="21"/>
      <c r="H26" s="20"/>
      <c r="I26" s="20"/>
      <c r="J26" s="20"/>
      <c r="K26" s="20"/>
      <c r="L26" s="20"/>
    </row>
    <row r="27" spans="2:12">
      <c r="B27" s="146" t="s">
        <v>111</v>
      </c>
      <c r="C27" s="146"/>
      <c r="D27" s="146"/>
      <c r="E27" s="146"/>
      <c r="F27" s="146"/>
      <c r="G27" s="146"/>
      <c r="H27" s="146"/>
      <c r="I27" s="146"/>
      <c r="J27" s="146"/>
      <c r="K27" s="146"/>
      <c r="L27" s="146"/>
    </row>
    <row r="28" spans="2:12" ht="7.5" customHeight="1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</row>
    <row r="29" spans="2:12">
      <c r="B29" s="111" t="s">
        <v>30</v>
      </c>
      <c r="C29" s="111"/>
      <c r="D29" s="111"/>
      <c r="E29" s="111"/>
      <c r="F29" s="111"/>
      <c r="G29" s="111"/>
      <c r="H29" s="111"/>
      <c r="I29" s="111"/>
      <c r="J29" s="111"/>
      <c r="K29" s="111"/>
      <c r="L29" s="111"/>
    </row>
    <row r="30" spans="2:12">
      <c r="B30" s="39">
        <v>1</v>
      </c>
      <c r="C30" s="112" t="s">
        <v>2</v>
      </c>
      <c r="D30" s="113"/>
      <c r="E30" s="113"/>
      <c r="F30" s="113"/>
      <c r="G30" s="113"/>
      <c r="H30" s="113"/>
      <c r="I30" s="114"/>
      <c r="J30" s="148" t="s">
        <v>31</v>
      </c>
      <c r="K30" s="148"/>
      <c r="L30" s="148"/>
    </row>
    <row r="31" spans="2:12">
      <c r="B31" s="32" t="s">
        <v>23</v>
      </c>
      <c r="C31" s="124" t="s">
        <v>32</v>
      </c>
      <c r="D31" s="124"/>
      <c r="E31" s="124"/>
      <c r="F31" s="124"/>
      <c r="G31" s="124"/>
      <c r="H31" s="124"/>
      <c r="I31" s="124"/>
      <c r="J31" s="153">
        <f>$J$20</f>
        <v>2258.4299999999998</v>
      </c>
      <c r="K31" s="154"/>
      <c r="L31" s="154"/>
    </row>
    <row r="32" spans="2:12">
      <c r="B32" s="33" t="s">
        <v>24</v>
      </c>
      <c r="C32" s="124" t="s">
        <v>33</v>
      </c>
      <c r="D32" s="124"/>
      <c r="E32" s="124"/>
      <c r="F32" s="124"/>
      <c r="G32" s="124"/>
      <c r="H32" s="124"/>
      <c r="I32" s="124"/>
      <c r="J32" s="155">
        <f>$J$31*30%</f>
        <v>677.52899999999988</v>
      </c>
      <c r="K32" s="155"/>
      <c r="L32" s="155"/>
    </row>
    <row r="33" spans="2:12">
      <c r="B33" s="32" t="s">
        <v>25</v>
      </c>
      <c r="C33" s="124" t="s">
        <v>34</v>
      </c>
      <c r="D33" s="124"/>
      <c r="E33" s="124"/>
      <c r="F33" s="124"/>
      <c r="G33" s="124"/>
      <c r="H33" s="124"/>
      <c r="I33" s="124"/>
      <c r="J33" s="156"/>
      <c r="K33" s="156"/>
      <c r="L33" s="156"/>
    </row>
    <row r="34" spans="2:12">
      <c r="B34" s="32" t="s">
        <v>26</v>
      </c>
      <c r="C34" s="124" t="s">
        <v>35</v>
      </c>
      <c r="D34" s="124"/>
      <c r="E34" s="124"/>
      <c r="F34" s="124"/>
      <c r="G34" s="124"/>
      <c r="H34" s="124"/>
      <c r="I34" s="124"/>
      <c r="J34" s="151"/>
      <c r="K34" s="151"/>
      <c r="L34" s="151"/>
    </row>
    <row r="35" spans="2:12">
      <c r="B35" s="32" t="s">
        <v>27</v>
      </c>
      <c r="C35" s="124" t="s">
        <v>36</v>
      </c>
      <c r="D35" s="124"/>
      <c r="E35" s="124"/>
      <c r="F35" s="124"/>
      <c r="G35" s="124"/>
      <c r="H35" s="124"/>
      <c r="I35" s="124"/>
      <c r="J35" s="151"/>
      <c r="K35" s="151"/>
      <c r="L35" s="151"/>
    </row>
    <row r="36" spans="2:12">
      <c r="B36" s="32" t="s">
        <v>28</v>
      </c>
      <c r="C36" s="124" t="s">
        <v>49</v>
      </c>
      <c r="D36" s="124"/>
      <c r="E36" s="124"/>
      <c r="F36" s="124"/>
      <c r="G36" s="124"/>
      <c r="H36" s="124"/>
      <c r="I36" s="124"/>
      <c r="J36" s="151"/>
      <c r="K36" s="151"/>
      <c r="L36" s="151"/>
    </row>
    <row r="37" spans="2:12">
      <c r="B37" s="32"/>
      <c r="C37" s="104" t="s">
        <v>10</v>
      </c>
      <c r="D37" s="104"/>
      <c r="E37" s="104"/>
      <c r="F37" s="104"/>
      <c r="G37" s="104"/>
      <c r="H37" s="104"/>
      <c r="I37" s="104"/>
      <c r="J37" s="105">
        <f>SUM(J31:L35)</f>
        <v>2935.9589999999998</v>
      </c>
      <c r="K37" s="105"/>
      <c r="L37" s="105"/>
    </row>
    <row r="38" spans="2:12">
      <c r="B38" s="20"/>
      <c r="C38" s="152"/>
      <c r="D38" s="152"/>
      <c r="E38" s="152"/>
      <c r="F38" s="152"/>
      <c r="G38" s="21"/>
      <c r="H38" s="20"/>
      <c r="I38" s="20"/>
      <c r="J38" s="20"/>
      <c r="K38" s="20"/>
      <c r="L38" s="20"/>
    </row>
    <row r="39" spans="2:12">
      <c r="B39" s="110" t="s">
        <v>38</v>
      </c>
      <c r="C39" s="110"/>
      <c r="D39" s="110"/>
      <c r="E39" s="110"/>
      <c r="F39" s="110"/>
      <c r="G39" s="110"/>
      <c r="H39" s="110"/>
      <c r="I39" s="110"/>
      <c r="J39" s="110"/>
      <c r="K39" s="110"/>
      <c r="L39" s="110"/>
    </row>
    <row r="40" spans="2:12" ht="7.5" customHeight="1">
      <c r="B40" s="34"/>
      <c r="C40" s="34"/>
      <c r="D40" s="34"/>
      <c r="E40" s="34"/>
      <c r="F40" s="34"/>
      <c r="G40" s="34"/>
      <c r="H40" s="34"/>
      <c r="I40" s="34"/>
      <c r="J40" s="34"/>
      <c r="K40" s="34"/>
      <c r="L40" s="34"/>
    </row>
    <row r="41" spans="2:12">
      <c r="B41" s="111" t="s">
        <v>39</v>
      </c>
      <c r="C41" s="111"/>
      <c r="D41" s="111"/>
      <c r="E41" s="111"/>
      <c r="F41" s="111"/>
      <c r="G41" s="111"/>
      <c r="H41" s="111"/>
      <c r="I41" s="111"/>
      <c r="J41" s="111"/>
      <c r="K41" s="111"/>
      <c r="L41" s="111"/>
    </row>
    <row r="42" spans="2:12">
      <c r="B42" s="54" t="s">
        <v>40</v>
      </c>
      <c r="C42" s="125" t="s">
        <v>41</v>
      </c>
      <c r="D42" s="125"/>
      <c r="E42" s="125"/>
      <c r="F42" s="125"/>
      <c r="G42" s="125"/>
      <c r="H42" s="125"/>
      <c r="I42" s="125"/>
      <c r="J42" s="36" t="s">
        <v>112</v>
      </c>
      <c r="K42" s="112" t="s">
        <v>31</v>
      </c>
      <c r="L42" s="114"/>
    </row>
    <row r="43" spans="2:12">
      <c r="B43" s="37" t="s">
        <v>23</v>
      </c>
      <c r="C43" s="127" t="s">
        <v>72</v>
      </c>
      <c r="D43" s="127"/>
      <c r="E43" s="127"/>
      <c r="F43" s="127"/>
      <c r="G43" s="127"/>
      <c r="H43" s="127"/>
      <c r="I43" s="127"/>
      <c r="J43" s="23">
        <v>8.3299999999999999E-2</v>
      </c>
      <c r="K43" s="160">
        <f>$J$37*J43</f>
        <v>244.56538469999998</v>
      </c>
      <c r="L43" s="160"/>
    </row>
    <row r="44" spans="2:12">
      <c r="B44" s="37" t="s">
        <v>24</v>
      </c>
      <c r="C44" s="127" t="s">
        <v>80</v>
      </c>
      <c r="D44" s="127"/>
      <c r="E44" s="127"/>
      <c r="F44" s="127"/>
      <c r="G44" s="127"/>
      <c r="H44" s="127"/>
      <c r="I44" s="127"/>
      <c r="J44" s="23">
        <v>0.121</v>
      </c>
      <c r="K44" s="160">
        <f>$J$37*J44</f>
        <v>355.25103899999999</v>
      </c>
      <c r="L44" s="160"/>
    </row>
    <row r="45" spans="2:12" ht="12.75" customHeight="1">
      <c r="B45" s="125" t="s">
        <v>10</v>
      </c>
      <c r="C45" s="125"/>
      <c r="D45" s="125"/>
      <c r="E45" s="125"/>
      <c r="F45" s="125"/>
      <c r="G45" s="125"/>
      <c r="H45" s="125"/>
      <c r="I45" s="125"/>
      <c r="J45" s="38">
        <f>SUM(J43:J44)</f>
        <v>0.20429999999999998</v>
      </c>
      <c r="K45" s="159">
        <f>K43+K44</f>
        <v>599.81642369999997</v>
      </c>
      <c r="L45" s="159"/>
    </row>
    <row r="46" spans="2:12" ht="12.75" customHeight="1"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</row>
    <row r="47" spans="2:12" ht="28.5" customHeight="1">
      <c r="B47" s="157" t="s">
        <v>70</v>
      </c>
      <c r="C47" s="157"/>
      <c r="D47" s="157"/>
      <c r="E47" s="157"/>
      <c r="F47" s="157"/>
      <c r="G47" s="157"/>
      <c r="H47" s="157"/>
      <c r="I47" s="157"/>
      <c r="J47" s="157"/>
      <c r="K47" s="157"/>
      <c r="L47" s="157"/>
    </row>
    <row r="48" spans="2:12">
      <c r="B48" s="55" t="s">
        <v>42</v>
      </c>
      <c r="C48" s="158" t="s">
        <v>43</v>
      </c>
      <c r="D48" s="158"/>
      <c r="E48" s="158"/>
      <c r="F48" s="158"/>
      <c r="G48" s="158"/>
      <c r="H48" s="158"/>
      <c r="I48" s="158"/>
      <c r="J48" s="36" t="s">
        <v>112</v>
      </c>
      <c r="K48" s="112" t="s">
        <v>31</v>
      </c>
      <c r="L48" s="114"/>
    </row>
    <row r="49" spans="2:12">
      <c r="B49" s="55" t="s">
        <v>23</v>
      </c>
      <c r="C49" s="127" t="s">
        <v>7</v>
      </c>
      <c r="D49" s="127"/>
      <c r="E49" s="127"/>
      <c r="F49" s="127"/>
      <c r="G49" s="127"/>
      <c r="H49" s="127"/>
      <c r="I49" s="127"/>
      <c r="J49" s="8">
        <v>0.2</v>
      </c>
      <c r="K49" s="161">
        <f t="shared" ref="K49:K56" si="0">ROUND(($J$37+$K$45)*J49,2)</f>
        <v>707.16</v>
      </c>
      <c r="L49" s="161"/>
    </row>
    <row r="50" spans="2:12">
      <c r="B50" s="55" t="s">
        <v>24</v>
      </c>
      <c r="C50" s="127" t="s">
        <v>76</v>
      </c>
      <c r="D50" s="127"/>
      <c r="E50" s="127"/>
      <c r="F50" s="127"/>
      <c r="G50" s="127"/>
      <c r="H50" s="127"/>
      <c r="I50" s="127"/>
      <c r="J50" s="8">
        <v>2.5000000000000001E-2</v>
      </c>
      <c r="K50" s="161">
        <f t="shared" si="0"/>
        <v>88.39</v>
      </c>
      <c r="L50" s="161"/>
    </row>
    <row r="51" spans="2:12">
      <c r="B51" s="55" t="s">
        <v>25</v>
      </c>
      <c r="C51" s="127" t="s">
        <v>44</v>
      </c>
      <c r="D51" s="127"/>
      <c r="E51" s="127"/>
      <c r="F51" s="127"/>
      <c r="G51" s="127"/>
      <c r="H51" s="127"/>
      <c r="I51" s="127"/>
      <c r="J51" s="8">
        <v>0.03</v>
      </c>
      <c r="K51" s="161">
        <f t="shared" si="0"/>
        <v>106.07</v>
      </c>
      <c r="L51" s="161"/>
    </row>
    <row r="52" spans="2:12">
      <c r="B52" s="55" t="s">
        <v>26</v>
      </c>
      <c r="C52" s="127" t="s">
        <v>77</v>
      </c>
      <c r="D52" s="127"/>
      <c r="E52" s="127"/>
      <c r="F52" s="127"/>
      <c r="G52" s="127"/>
      <c r="H52" s="127"/>
      <c r="I52" s="127"/>
      <c r="J52" s="8">
        <v>1.4999999999999999E-2</v>
      </c>
      <c r="K52" s="161">
        <f t="shared" si="0"/>
        <v>53.04</v>
      </c>
      <c r="L52" s="161"/>
    </row>
    <row r="53" spans="2:12">
      <c r="B53" s="55" t="s">
        <v>27</v>
      </c>
      <c r="C53" s="127" t="s">
        <v>78</v>
      </c>
      <c r="D53" s="127"/>
      <c r="E53" s="127"/>
      <c r="F53" s="127"/>
      <c r="G53" s="127"/>
      <c r="H53" s="127"/>
      <c r="I53" s="127"/>
      <c r="J53" s="8">
        <v>0.01</v>
      </c>
      <c r="K53" s="161">
        <f t="shared" si="0"/>
        <v>35.36</v>
      </c>
      <c r="L53" s="161"/>
    </row>
    <row r="54" spans="2:12">
      <c r="B54" s="55" t="s">
        <v>28</v>
      </c>
      <c r="C54" s="127" t="s">
        <v>79</v>
      </c>
      <c r="D54" s="127"/>
      <c r="E54" s="127"/>
      <c r="F54" s="127"/>
      <c r="G54" s="127"/>
      <c r="H54" s="127"/>
      <c r="I54" s="127"/>
      <c r="J54" s="8">
        <v>6.0000000000000001E-3</v>
      </c>
      <c r="K54" s="161">
        <f t="shared" si="0"/>
        <v>21.21</v>
      </c>
      <c r="L54" s="161"/>
    </row>
    <row r="55" spans="2:12">
      <c r="B55" s="55" t="s">
        <v>29</v>
      </c>
      <c r="C55" s="127" t="s">
        <v>8</v>
      </c>
      <c r="D55" s="127"/>
      <c r="E55" s="127"/>
      <c r="F55" s="127"/>
      <c r="G55" s="127"/>
      <c r="H55" s="127"/>
      <c r="I55" s="127"/>
      <c r="J55" s="8">
        <v>2E-3</v>
      </c>
      <c r="K55" s="161">
        <f t="shared" si="0"/>
        <v>7.07</v>
      </c>
      <c r="L55" s="161"/>
    </row>
    <row r="56" spans="2:12">
      <c r="B56" s="55" t="s">
        <v>45</v>
      </c>
      <c r="C56" s="127" t="s">
        <v>9</v>
      </c>
      <c r="D56" s="127"/>
      <c r="E56" s="127"/>
      <c r="F56" s="127"/>
      <c r="G56" s="127"/>
      <c r="H56" s="127"/>
      <c r="I56" s="127"/>
      <c r="J56" s="8">
        <v>0.08</v>
      </c>
      <c r="K56" s="161">
        <f t="shared" si="0"/>
        <v>282.86</v>
      </c>
      <c r="L56" s="161"/>
    </row>
    <row r="57" spans="2:12">
      <c r="B57" s="41"/>
      <c r="C57" s="125" t="s">
        <v>10</v>
      </c>
      <c r="D57" s="125"/>
      <c r="E57" s="125"/>
      <c r="F57" s="125"/>
      <c r="G57" s="125"/>
      <c r="H57" s="125"/>
      <c r="I57" s="125"/>
      <c r="J57" s="42">
        <f>SUM(J49:J56)</f>
        <v>0.36800000000000005</v>
      </c>
      <c r="K57" s="162">
        <f>SUM(K49:L56)</f>
        <v>1301.1599999999999</v>
      </c>
      <c r="L57" s="162"/>
    </row>
    <row r="58" spans="2:12">
      <c r="B58" s="5"/>
      <c r="C58" s="164" t="s">
        <v>75</v>
      </c>
      <c r="D58" s="164"/>
      <c r="E58" s="164"/>
      <c r="F58" s="164"/>
      <c r="G58" s="164"/>
      <c r="H58" s="164"/>
      <c r="I58" s="164"/>
      <c r="J58" s="5"/>
      <c r="K58" s="5"/>
      <c r="L58" s="5"/>
    </row>
    <row r="59" spans="2:12" ht="3.75" customHeight="1">
      <c r="B59" s="5"/>
      <c r="C59" s="3"/>
      <c r="D59" s="3"/>
      <c r="E59" s="3"/>
      <c r="F59" s="3"/>
      <c r="G59" s="25"/>
      <c r="H59" s="5"/>
      <c r="I59" s="5"/>
      <c r="J59" s="5"/>
      <c r="K59" s="5"/>
      <c r="L59" s="5"/>
    </row>
    <row r="60" spans="2:12">
      <c r="B60" s="165" t="s">
        <v>46</v>
      </c>
      <c r="C60" s="165"/>
      <c r="D60" s="165"/>
      <c r="E60" s="165"/>
      <c r="F60" s="165"/>
      <c r="G60" s="166"/>
      <c r="H60" s="166"/>
      <c r="I60" s="166"/>
      <c r="J60" s="166"/>
      <c r="K60" s="166"/>
      <c r="L60" s="166"/>
    </row>
    <row r="61" spans="2:12">
      <c r="B61" s="55" t="s">
        <v>47</v>
      </c>
      <c r="C61" s="158" t="s">
        <v>4</v>
      </c>
      <c r="D61" s="158"/>
      <c r="E61" s="158"/>
      <c r="F61" s="158"/>
      <c r="G61" s="158"/>
      <c r="H61" s="158"/>
      <c r="I61" s="158"/>
      <c r="J61" s="158" t="s">
        <v>31</v>
      </c>
      <c r="K61" s="158"/>
      <c r="L61" s="158"/>
    </row>
    <row r="62" spans="2:12">
      <c r="B62" s="55" t="s">
        <v>23</v>
      </c>
      <c r="C62" s="167" t="s">
        <v>5</v>
      </c>
      <c r="D62" s="167"/>
      <c r="E62" s="167"/>
      <c r="F62" s="167"/>
      <c r="G62" s="167"/>
      <c r="H62" s="167"/>
      <c r="I62" s="167"/>
      <c r="J62" s="168">
        <f>($J$24*$J$23*2)-($J$20*6%*22/30)</f>
        <v>142.62907999999999</v>
      </c>
      <c r="K62" s="168"/>
      <c r="L62" s="168"/>
    </row>
    <row r="63" spans="2:12">
      <c r="B63" s="55" t="s">
        <v>24</v>
      </c>
      <c r="C63" s="173" t="s">
        <v>48</v>
      </c>
      <c r="D63" s="173"/>
      <c r="E63" s="173"/>
      <c r="F63" s="173"/>
      <c r="G63" s="173"/>
      <c r="H63" s="173"/>
      <c r="I63" s="173"/>
      <c r="J63" s="153">
        <f>($J$23*$J$25)-($J$23*$J$25*2%)</f>
        <v>847.0924</v>
      </c>
      <c r="K63" s="153"/>
      <c r="L63" s="153"/>
    </row>
    <row r="64" spans="2:12">
      <c r="B64" s="55" t="s">
        <v>25</v>
      </c>
      <c r="C64" s="173" t="s">
        <v>123</v>
      </c>
      <c r="D64" s="173"/>
      <c r="E64" s="173"/>
      <c r="F64" s="173"/>
      <c r="G64" s="173"/>
      <c r="H64" s="173"/>
      <c r="I64" s="173"/>
      <c r="J64" s="136">
        <v>140</v>
      </c>
      <c r="K64" s="136"/>
      <c r="L64" s="136"/>
    </row>
    <row r="65" spans="2:12">
      <c r="B65" s="55" t="s">
        <v>26</v>
      </c>
      <c r="C65" s="163" t="s">
        <v>124</v>
      </c>
      <c r="D65" s="163"/>
      <c r="E65" s="163"/>
      <c r="F65" s="163"/>
      <c r="G65" s="163"/>
      <c r="H65" s="163"/>
      <c r="I65" s="163"/>
      <c r="J65" s="153">
        <v>9</v>
      </c>
      <c r="K65" s="153"/>
      <c r="L65" s="153"/>
    </row>
    <row r="66" spans="2:12">
      <c r="B66" s="55" t="s">
        <v>27</v>
      </c>
      <c r="C66" s="163" t="s">
        <v>125</v>
      </c>
      <c r="D66" s="163"/>
      <c r="E66" s="163"/>
      <c r="F66" s="163"/>
      <c r="G66" s="163"/>
      <c r="H66" s="163"/>
      <c r="I66" s="163"/>
      <c r="J66" s="153">
        <v>14</v>
      </c>
      <c r="K66" s="153"/>
      <c r="L66" s="153"/>
    </row>
    <row r="67" spans="2:12">
      <c r="B67" s="55" t="s">
        <v>28</v>
      </c>
      <c r="C67" s="163" t="s">
        <v>127</v>
      </c>
      <c r="D67" s="163"/>
      <c r="E67" s="163"/>
      <c r="F67" s="163"/>
      <c r="G67" s="163"/>
      <c r="H67" s="163"/>
      <c r="I67" s="163"/>
      <c r="J67" s="153"/>
      <c r="K67" s="153"/>
      <c r="L67" s="153"/>
    </row>
    <row r="68" spans="2:12">
      <c r="B68" s="55" t="s">
        <v>29</v>
      </c>
      <c r="C68" s="122" t="s">
        <v>126</v>
      </c>
      <c r="D68" s="122"/>
      <c r="E68" s="122"/>
      <c r="F68" s="122"/>
      <c r="G68" s="122"/>
      <c r="H68" s="122"/>
      <c r="I68" s="122"/>
      <c r="J68" s="136"/>
      <c r="K68" s="136"/>
      <c r="L68" s="136"/>
    </row>
    <row r="69" spans="2:12">
      <c r="B69" s="158" t="s">
        <v>10</v>
      </c>
      <c r="C69" s="158"/>
      <c r="D69" s="158"/>
      <c r="E69" s="158"/>
      <c r="F69" s="158"/>
      <c r="G69" s="158"/>
      <c r="H69" s="158"/>
      <c r="I69" s="158"/>
      <c r="J69" s="106">
        <f>SUM(J62:L68)</f>
        <v>1152.7214799999999</v>
      </c>
      <c r="K69" s="106"/>
      <c r="L69" s="106"/>
    </row>
    <row r="70" spans="2:12" ht="11.25" customHeight="1">
      <c r="B70" s="5"/>
      <c r="C70" s="3"/>
      <c r="D70" s="3"/>
      <c r="E70" s="3"/>
      <c r="F70" s="3"/>
      <c r="G70" s="25"/>
      <c r="H70" s="5"/>
      <c r="I70" s="5"/>
      <c r="J70" s="5"/>
      <c r="K70" s="5"/>
      <c r="L70" s="5"/>
    </row>
    <row r="71" spans="2:12">
      <c r="B71" s="165" t="s">
        <v>50</v>
      </c>
      <c r="C71" s="165"/>
      <c r="D71" s="165"/>
      <c r="E71" s="165"/>
      <c r="F71" s="165"/>
      <c r="G71" s="165"/>
      <c r="H71" s="165"/>
      <c r="I71" s="165"/>
      <c r="J71" s="165"/>
      <c r="K71" s="165"/>
      <c r="L71" s="165"/>
    </row>
    <row r="72" spans="2:12" ht="24" customHeight="1">
      <c r="B72" s="55">
        <v>2</v>
      </c>
      <c r="C72" s="183" t="s">
        <v>53</v>
      </c>
      <c r="D72" s="183"/>
      <c r="E72" s="183"/>
      <c r="F72" s="183"/>
      <c r="G72" s="183"/>
      <c r="H72" s="183"/>
      <c r="I72" s="183"/>
      <c r="J72" s="158" t="s">
        <v>31</v>
      </c>
      <c r="K72" s="158"/>
      <c r="L72" s="158"/>
    </row>
    <row r="73" spans="2:12">
      <c r="B73" s="55" t="s">
        <v>51</v>
      </c>
      <c r="C73" s="169" t="s">
        <v>41</v>
      </c>
      <c r="D73" s="169"/>
      <c r="E73" s="169"/>
      <c r="F73" s="169"/>
      <c r="G73" s="169"/>
      <c r="H73" s="169"/>
      <c r="I73" s="169"/>
      <c r="J73" s="170">
        <f>$K$45</f>
        <v>599.81642369999997</v>
      </c>
      <c r="K73" s="171"/>
      <c r="L73" s="172"/>
    </row>
    <row r="74" spans="2:12">
      <c r="B74" s="55" t="s">
        <v>52</v>
      </c>
      <c r="C74" s="176" t="s">
        <v>43</v>
      </c>
      <c r="D74" s="176"/>
      <c r="E74" s="176"/>
      <c r="F74" s="176"/>
      <c r="G74" s="176"/>
      <c r="H74" s="176"/>
      <c r="I74" s="176"/>
      <c r="J74" s="170">
        <f>$K$57</f>
        <v>1301.1599999999999</v>
      </c>
      <c r="K74" s="171"/>
      <c r="L74" s="172"/>
    </row>
    <row r="75" spans="2:12">
      <c r="B75" s="55" t="s">
        <v>47</v>
      </c>
      <c r="C75" s="176" t="s">
        <v>4</v>
      </c>
      <c r="D75" s="176"/>
      <c r="E75" s="176"/>
      <c r="F75" s="176"/>
      <c r="G75" s="176"/>
      <c r="H75" s="176"/>
      <c r="I75" s="176"/>
      <c r="J75" s="177">
        <f>$J$69</f>
        <v>1152.7214799999999</v>
      </c>
      <c r="K75" s="171"/>
      <c r="L75" s="172"/>
    </row>
    <row r="76" spans="2:12">
      <c r="B76" s="178" t="s">
        <v>10</v>
      </c>
      <c r="C76" s="178"/>
      <c r="D76" s="178"/>
      <c r="E76" s="178"/>
      <c r="F76" s="178"/>
      <c r="G76" s="178"/>
      <c r="H76" s="178"/>
      <c r="I76" s="178"/>
      <c r="J76" s="106">
        <f>SUM(J73:L75)</f>
        <v>3053.6979037000001</v>
      </c>
      <c r="K76" s="106"/>
      <c r="L76" s="106"/>
    </row>
    <row r="77" spans="2:12" ht="27" customHeight="1">
      <c r="B77" s="5"/>
      <c r="C77" s="3"/>
      <c r="D77" s="3"/>
      <c r="E77" s="3"/>
      <c r="F77" s="3"/>
      <c r="G77" s="26"/>
      <c r="H77" s="27"/>
      <c r="I77" s="27"/>
      <c r="J77" s="5"/>
      <c r="K77" s="5"/>
      <c r="L77" s="5"/>
    </row>
    <row r="78" spans="2:12" ht="12" customHeight="1">
      <c r="B78" s="200" t="s">
        <v>54</v>
      </c>
      <c r="C78" s="200"/>
      <c r="D78" s="200"/>
      <c r="E78" s="200"/>
      <c r="F78" s="200"/>
      <c r="G78" s="200"/>
      <c r="H78" s="200"/>
      <c r="I78" s="200"/>
      <c r="J78" s="200"/>
      <c r="K78" s="200"/>
      <c r="L78" s="200"/>
    </row>
    <row r="79" spans="2:12" ht="2.25" customHeight="1">
      <c r="B79" s="5"/>
      <c r="C79" s="3"/>
      <c r="D79" s="3"/>
      <c r="E79" s="3"/>
      <c r="F79" s="3"/>
      <c r="G79" s="26"/>
      <c r="H79" s="27"/>
      <c r="I79" s="27"/>
      <c r="J79" s="5"/>
      <c r="K79" s="5"/>
      <c r="L79" s="5"/>
    </row>
    <row r="80" spans="2:12">
      <c r="B80" s="55">
        <v>3</v>
      </c>
      <c r="C80" s="183" t="s">
        <v>11</v>
      </c>
      <c r="D80" s="183"/>
      <c r="E80" s="183"/>
      <c r="F80" s="183"/>
      <c r="G80" s="183"/>
      <c r="H80" s="183"/>
      <c r="I80" s="183"/>
      <c r="J80" s="36" t="s">
        <v>112</v>
      </c>
      <c r="K80" s="183" t="s">
        <v>3</v>
      </c>
      <c r="L80" s="183"/>
    </row>
    <row r="81" spans="2:14">
      <c r="B81" s="55" t="s">
        <v>23</v>
      </c>
      <c r="C81" s="127" t="s">
        <v>12</v>
      </c>
      <c r="D81" s="127"/>
      <c r="E81" s="127"/>
      <c r="F81" s="127"/>
      <c r="G81" s="127"/>
      <c r="H81" s="127"/>
      <c r="I81" s="127"/>
      <c r="J81" s="48">
        <v>4.5999999999999999E-3</v>
      </c>
      <c r="K81" s="184">
        <f t="shared" ref="K81:K86" si="1">($J$37)*J81</f>
        <v>13.5054114</v>
      </c>
      <c r="L81" s="184"/>
      <c r="N81" s="9"/>
    </row>
    <row r="82" spans="2:14">
      <c r="B82" s="55" t="s">
        <v>24</v>
      </c>
      <c r="C82" s="127" t="s">
        <v>16</v>
      </c>
      <c r="D82" s="127"/>
      <c r="E82" s="127"/>
      <c r="F82" s="127"/>
      <c r="G82" s="127"/>
      <c r="H82" s="127"/>
      <c r="I82" s="127"/>
      <c r="J82" s="48">
        <v>2.9999999999999997E-4</v>
      </c>
      <c r="K82" s="184">
        <f t="shared" si="1"/>
        <v>0.88078769999999984</v>
      </c>
      <c r="L82" s="184"/>
      <c r="N82" s="10"/>
    </row>
    <row r="83" spans="2:14" ht="27.75" customHeight="1">
      <c r="B83" s="55" t="s">
        <v>25</v>
      </c>
      <c r="C83" s="127" t="s">
        <v>81</v>
      </c>
      <c r="D83" s="127"/>
      <c r="E83" s="127"/>
      <c r="F83" s="127"/>
      <c r="G83" s="127"/>
      <c r="H83" s="127"/>
      <c r="I83" s="127"/>
      <c r="J83" s="48">
        <v>3.5000000000000003E-2</v>
      </c>
      <c r="K83" s="184">
        <f t="shared" si="1"/>
        <v>102.758565</v>
      </c>
      <c r="L83" s="184"/>
      <c r="N83" s="10"/>
    </row>
    <row r="84" spans="2:14">
      <c r="B84" s="55" t="s">
        <v>26</v>
      </c>
      <c r="C84" s="127" t="s">
        <v>13</v>
      </c>
      <c r="D84" s="127"/>
      <c r="E84" s="127"/>
      <c r="F84" s="127"/>
      <c r="G84" s="127"/>
      <c r="H84" s="127"/>
      <c r="I84" s="127"/>
      <c r="J84" s="48">
        <v>1.9400000000000001E-2</v>
      </c>
      <c r="K84" s="184">
        <f t="shared" si="1"/>
        <v>56.957604599999996</v>
      </c>
      <c r="L84" s="184"/>
      <c r="N84" s="9"/>
    </row>
    <row r="85" spans="2:14" ht="25.5" customHeight="1">
      <c r="B85" s="55" t="s">
        <v>27</v>
      </c>
      <c r="C85" s="127" t="s">
        <v>86</v>
      </c>
      <c r="D85" s="127"/>
      <c r="E85" s="127"/>
      <c r="F85" s="127"/>
      <c r="G85" s="127"/>
      <c r="H85" s="127"/>
      <c r="I85" s="127"/>
      <c r="J85" s="48">
        <v>7.1000000000000004E-3</v>
      </c>
      <c r="K85" s="184">
        <f t="shared" si="1"/>
        <v>20.845308899999999</v>
      </c>
      <c r="L85" s="184"/>
    </row>
    <row r="86" spans="2:14" ht="29.25" customHeight="1">
      <c r="B86" s="55" t="s">
        <v>28</v>
      </c>
      <c r="C86" s="127" t="s">
        <v>82</v>
      </c>
      <c r="D86" s="127"/>
      <c r="E86" s="127"/>
      <c r="F86" s="127"/>
      <c r="G86" s="127"/>
      <c r="H86" s="127"/>
      <c r="I86" s="127"/>
      <c r="J86" s="48">
        <v>2.4000000000000001E-4</v>
      </c>
      <c r="K86" s="184">
        <f t="shared" si="1"/>
        <v>0.70463016000000001</v>
      </c>
      <c r="L86" s="184"/>
    </row>
    <row r="87" spans="2:14">
      <c r="B87" s="125" t="s">
        <v>10</v>
      </c>
      <c r="C87" s="125"/>
      <c r="D87" s="125"/>
      <c r="E87" s="125"/>
      <c r="F87" s="125"/>
      <c r="G87" s="125"/>
      <c r="H87" s="125"/>
      <c r="I87" s="125"/>
      <c r="J87" s="49">
        <f>SUM(J81:J86)</f>
        <v>6.6640000000000005E-2</v>
      </c>
      <c r="K87" s="162">
        <f>SUM(K81:L86)</f>
        <v>195.65230775999999</v>
      </c>
      <c r="L87" s="162"/>
    </row>
    <row r="88" spans="2:14" ht="22.5" customHeight="1">
      <c r="B88" s="5"/>
      <c r="C88" s="3"/>
      <c r="D88" s="3"/>
      <c r="E88" s="3"/>
      <c r="F88" s="3"/>
      <c r="G88" s="25"/>
      <c r="H88" s="5"/>
      <c r="I88" s="5"/>
      <c r="J88" s="5"/>
      <c r="K88" s="5"/>
      <c r="L88" s="5"/>
    </row>
    <row r="89" spans="2:14">
      <c r="B89" s="200" t="s">
        <v>55</v>
      </c>
      <c r="C89" s="200"/>
      <c r="D89" s="200"/>
      <c r="E89" s="200"/>
      <c r="F89" s="200"/>
      <c r="G89" s="200"/>
      <c r="H89" s="200"/>
      <c r="I89" s="200"/>
      <c r="J89" s="200"/>
      <c r="K89" s="200"/>
      <c r="L89" s="200"/>
    </row>
    <row r="90" spans="2:14" ht="3" customHeight="1">
      <c r="B90" s="5"/>
      <c r="C90" s="3"/>
      <c r="D90" s="3"/>
      <c r="E90" s="3"/>
      <c r="F90" s="3"/>
      <c r="G90" s="25"/>
      <c r="H90" s="5"/>
      <c r="I90" s="5"/>
      <c r="J90" s="5"/>
      <c r="K90" s="5"/>
      <c r="L90" s="5"/>
    </row>
    <row r="91" spans="2:14">
      <c r="B91" s="180" t="s">
        <v>56</v>
      </c>
      <c r="C91" s="180"/>
      <c r="D91" s="180"/>
      <c r="E91" s="180"/>
      <c r="F91" s="180"/>
      <c r="G91" s="180"/>
      <c r="H91" s="180"/>
      <c r="I91" s="180"/>
      <c r="J91" s="180"/>
      <c r="K91" s="180"/>
      <c r="L91" s="180"/>
    </row>
    <row r="92" spans="2:14" ht="12.75" customHeight="1">
      <c r="B92" s="43" t="s">
        <v>57</v>
      </c>
      <c r="C92" s="179" t="s">
        <v>87</v>
      </c>
      <c r="D92" s="179"/>
      <c r="E92" s="179"/>
      <c r="F92" s="179"/>
      <c r="G92" s="179"/>
      <c r="H92" s="179"/>
      <c r="I92" s="179"/>
      <c r="J92" s="36" t="s">
        <v>73</v>
      </c>
      <c r="K92" s="201" t="s">
        <v>31</v>
      </c>
      <c r="L92" s="202"/>
    </row>
    <row r="93" spans="2:14">
      <c r="B93" s="44" t="s">
        <v>23</v>
      </c>
      <c r="C93" s="116" t="s">
        <v>88</v>
      </c>
      <c r="D93" s="116"/>
      <c r="E93" s="116"/>
      <c r="F93" s="116"/>
      <c r="G93" s="116"/>
      <c r="H93" s="116"/>
      <c r="I93" s="116"/>
      <c r="J93" s="28">
        <v>1.7000000000000001E-2</v>
      </c>
      <c r="K93" s="133">
        <f>$J$37*J93</f>
        <v>49.911303000000004</v>
      </c>
      <c r="L93" s="134"/>
    </row>
    <row r="94" spans="2:14" ht="12.75" customHeight="1">
      <c r="B94" s="43" t="s">
        <v>24</v>
      </c>
      <c r="C94" s="116" t="s">
        <v>89</v>
      </c>
      <c r="D94" s="116"/>
      <c r="E94" s="116"/>
      <c r="F94" s="116"/>
      <c r="G94" s="116"/>
      <c r="H94" s="116"/>
      <c r="I94" s="116"/>
      <c r="J94" s="28">
        <v>1.6299999999999999E-2</v>
      </c>
      <c r="K94" s="133">
        <f t="shared" ref="K94:K99" si="2">$J$37*J94</f>
        <v>47.856131699999992</v>
      </c>
      <c r="L94" s="134"/>
    </row>
    <row r="95" spans="2:14" ht="12.75" customHeight="1">
      <c r="B95" s="43" t="s">
        <v>25</v>
      </c>
      <c r="C95" s="116" t="s">
        <v>90</v>
      </c>
      <c r="D95" s="116"/>
      <c r="E95" s="116"/>
      <c r="F95" s="116"/>
      <c r="G95" s="116"/>
      <c r="H95" s="116"/>
      <c r="I95" s="116"/>
      <c r="J95" s="28">
        <v>2.0000000000000001E-4</v>
      </c>
      <c r="K95" s="133">
        <f t="shared" si="2"/>
        <v>0.58719180000000004</v>
      </c>
      <c r="L95" s="134"/>
    </row>
    <row r="96" spans="2:14">
      <c r="B96" s="43" t="s">
        <v>26</v>
      </c>
      <c r="C96" s="116" t="s">
        <v>91</v>
      </c>
      <c r="D96" s="116"/>
      <c r="E96" s="116"/>
      <c r="F96" s="116"/>
      <c r="G96" s="116"/>
      <c r="H96" s="116"/>
      <c r="I96" s="116"/>
      <c r="J96" s="28">
        <v>3.3E-3</v>
      </c>
      <c r="K96" s="133">
        <f t="shared" si="2"/>
        <v>9.6886646999999986</v>
      </c>
      <c r="L96" s="134"/>
    </row>
    <row r="97" spans="2:12" ht="12.75" customHeight="1">
      <c r="B97" s="43" t="s">
        <v>27</v>
      </c>
      <c r="C97" s="116" t="s">
        <v>92</v>
      </c>
      <c r="D97" s="116"/>
      <c r="E97" s="116"/>
      <c r="F97" s="116"/>
      <c r="G97" s="116"/>
      <c r="H97" s="116"/>
      <c r="I97" s="116"/>
      <c r="J97" s="29">
        <v>5.5000000000000003E-4</v>
      </c>
      <c r="K97" s="133">
        <f t="shared" si="2"/>
        <v>1.6147774500000001</v>
      </c>
      <c r="L97" s="134"/>
    </row>
    <row r="98" spans="2:12" ht="12.75" customHeight="1">
      <c r="B98" s="43" t="s">
        <v>28</v>
      </c>
      <c r="C98" s="116" t="s">
        <v>83</v>
      </c>
      <c r="D98" s="116"/>
      <c r="E98" s="116"/>
      <c r="F98" s="116"/>
      <c r="G98" s="116"/>
      <c r="H98" s="116"/>
      <c r="I98" s="116"/>
      <c r="J98" s="28">
        <v>1.3899999999999999E-2</v>
      </c>
      <c r="K98" s="133">
        <f t="shared" si="2"/>
        <v>40.809830099999992</v>
      </c>
      <c r="L98" s="134"/>
    </row>
    <row r="99" spans="2:12">
      <c r="B99" s="43" t="s">
        <v>29</v>
      </c>
      <c r="C99" s="116" t="s">
        <v>93</v>
      </c>
      <c r="D99" s="116"/>
      <c r="E99" s="116"/>
      <c r="F99" s="116"/>
      <c r="G99" s="116"/>
      <c r="H99" s="116"/>
      <c r="I99" s="116"/>
      <c r="J99" s="28">
        <v>0</v>
      </c>
      <c r="K99" s="133">
        <f t="shared" si="2"/>
        <v>0</v>
      </c>
      <c r="L99" s="134"/>
    </row>
    <row r="100" spans="2:12">
      <c r="B100" s="43"/>
      <c r="C100" s="187" t="s">
        <v>10</v>
      </c>
      <c r="D100" s="188"/>
      <c r="E100" s="188"/>
      <c r="F100" s="188"/>
      <c r="G100" s="188"/>
      <c r="H100" s="188"/>
      <c r="I100" s="189"/>
      <c r="J100" s="15">
        <f>SUM(J93:J99)</f>
        <v>5.124999999999999E-2</v>
      </c>
      <c r="K100" s="174">
        <f>SUM(K93:K99)</f>
        <v>150.46789874999999</v>
      </c>
      <c r="L100" s="175"/>
    </row>
    <row r="101" spans="2:12" ht="30" customHeight="1">
      <c r="B101" s="43" t="s">
        <v>45</v>
      </c>
      <c r="C101" s="130" t="s">
        <v>84</v>
      </c>
      <c r="D101" s="131"/>
      <c r="E101" s="131"/>
      <c r="F101" s="131"/>
      <c r="G101" s="131"/>
      <c r="H101" s="131"/>
      <c r="I101" s="132"/>
      <c r="J101" s="28">
        <f>$J$100*$J$57</f>
        <v>1.8859999999999998E-2</v>
      </c>
      <c r="K101" s="133">
        <f>$J$37*J101</f>
        <v>55.372186739999989</v>
      </c>
      <c r="L101" s="134"/>
    </row>
    <row r="102" spans="2:12">
      <c r="B102" s="125" t="s">
        <v>10</v>
      </c>
      <c r="C102" s="125"/>
      <c r="D102" s="125"/>
      <c r="E102" s="125"/>
      <c r="F102" s="125"/>
      <c r="G102" s="125"/>
      <c r="H102" s="125"/>
      <c r="I102" s="125"/>
      <c r="J102" s="45">
        <f>SUM(J100:J101)</f>
        <v>7.0109999999999992E-2</v>
      </c>
      <c r="K102" s="195">
        <f>SUM(K100:L101)</f>
        <v>205.84008548999998</v>
      </c>
      <c r="L102" s="196"/>
    </row>
    <row r="103" spans="2:12" ht="9" customHeight="1">
      <c r="B103" s="17"/>
      <c r="C103" s="17"/>
      <c r="D103" s="17"/>
      <c r="E103" s="17"/>
      <c r="F103" s="17"/>
      <c r="G103" s="17"/>
      <c r="H103" s="17"/>
      <c r="I103" s="17"/>
      <c r="J103" s="18"/>
      <c r="K103" s="19"/>
      <c r="L103" s="19"/>
    </row>
    <row r="104" spans="2:12">
      <c r="B104" s="181" t="s">
        <v>58</v>
      </c>
      <c r="C104" s="181"/>
      <c r="D104" s="181"/>
      <c r="E104" s="181"/>
      <c r="F104" s="181"/>
      <c r="G104" s="181"/>
      <c r="H104" s="181"/>
      <c r="I104" s="181"/>
      <c r="J104" s="181"/>
      <c r="K104" s="181"/>
      <c r="L104" s="181"/>
    </row>
    <row r="105" spans="2:12">
      <c r="B105" s="55" t="s">
        <v>59</v>
      </c>
      <c r="C105" s="183" t="s">
        <v>94</v>
      </c>
      <c r="D105" s="183"/>
      <c r="E105" s="183"/>
      <c r="F105" s="183"/>
      <c r="G105" s="183"/>
      <c r="H105" s="183"/>
      <c r="I105" s="183"/>
      <c r="J105" s="125" t="s">
        <v>31</v>
      </c>
      <c r="K105" s="125"/>
      <c r="L105" s="125"/>
    </row>
    <row r="106" spans="2:12">
      <c r="B106" s="52" t="s">
        <v>23</v>
      </c>
      <c r="C106" s="199" t="s">
        <v>95</v>
      </c>
      <c r="D106" s="199"/>
      <c r="E106" s="199"/>
      <c r="F106" s="199"/>
      <c r="G106" s="199"/>
      <c r="H106" s="199"/>
      <c r="I106" s="199"/>
      <c r="J106" s="156">
        <v>0</v>
      </c>
      <c r="K106" s="156"/>
      <c r="L106" s="156"/>
    </row>
    <row r="107" spans="2:12">
      <c r="B107" s="125" t="s">
        <v>10</v>
      </c>
      <c r="C107" s="125"/>
      <c r="D107" s="125"/>
      <c r="E107" s="125"/>
      <c r="F107" s="125"/>
      <c r="G107" s="125"/>
      <c r="H107" s="125"/>
      <c r="I107" s="125"/>
      <c r="J107" s="197">
        <f>J106</f>
        <v>0</v>
      </c>
      <c r="K107" s="197"/>
      <c r="L107" s="197"/>
    </row>
    <row r="108" spans="2:12" ht="21" customHeight="1">
      <c r="B108" s="6"/>
      <c r="C108" s="7"/>
      <c r="D108" s="6"/>
      <c r="E108" s="6"/>
      <c r="F108" s="6"/>
      <c r="G108" s="6"/>
      <c r="H108" s="6"/>
      <c r="I108" s="6"/>
      <c r="J108" s="6"/>
      <c r="K108" s="6"/>
      <c r="L108" s="6"/>
    </row>
    <row r="109" spans="2:12">
      <c r="B109" s="165" t="s">
        <v>60</v>
      </c>
      <c r="C109" s="165"/>
      <c r="D109" s="165"/>
      <c r="E109" s="165"/>
      <c r="F109" s="165"/>
      <c r="G109" s="165"/>
      <c r="H109" s="165"/>
      <c r="I109" s="165"/>
      <c r="J109" s="165"/>
      <c r="K109" s="165"/>
      <c r="L109" s="165"/>
    </row>
    <row r="110" spans="2:12" ht="25.5" customHeight="1">
      <c r="B110" s="55">
        <v>4</v>
      </c>
      <c r="C110" s="183" t="s">
        <v>96</v>
      </c>
      <c r="D110" s="183"/>
      <c r="E110" s="183"/>
      <c r="F110" s="183"/>
      <c r="G110" s="183"/>
      <c r="H110" s="183"/>
      <c r="I110" s="183"/>
      <c r="J110" s="158" t="s">
        <v>31</v>
      </c>
      <c r="K110" s="158"/>
      <c r="L110" s="158"/>
    </row>
    <row r="111" spans="2:12">
      <c r="B111" s="55" t="s">
        <v>57</v>
      </c>
      <c r="C111" s="116" t="s">
        <v>87</v>
      </c>
      <c r="D111" s="116"/>
      <c r="E111" s="116"/>
      <c r="F111" s="116"/>
      <c r="G111" s="116"/>
      <c r="H111" s="116"/>
      <c r="I111" s="116"/>
      <c r="J111" s="184">
        <f>K102</f>
        <v>205.84008548999998</v>
      </c>
      <c r="K111" s="184"/>
      <c r="L111" s="184"/>
    </row>
    <row r="112" spans="2:12">
      <c r="B112" s="55" t="s">
        <v>59</v>
      </c>
      <c r="C112" s="116" t="s">
        <v>94</v>
      </c>
      <c r="D112" s="116"/>
      <c r="E112" s="116"/>
      <c r="F112" s="116"/>
      <c r="G112" s="116"/>
      <c r="H112" s="116"/>
      <c r="I112" s="116"/>
      <c r="J112" s="156">
        <f>J107</f>
        <v>0</v>
      </c>
      <c r="K112" s="156"/>
      <c r="L112" s="156"/>
    </row>
    <row r="113" spans="2:12" ht="12.75" customHeight="1">
      <c r="B113" s="198" t="s">
        <v>10</v>
      </c>
      <c r="C113" s="198"/>
      <c r="D113" s="198"/>
      <c r="E113" s="198"/>
      <c r="F113" s="198"/>
      <c r="G113" s="198"/>
      <c r="H113" s="198"/>
      <c r="I113" s="198"/>
      <c r="J113" s="162">
        <f>J111+J112</f>
        <v>205.84008548999998</v>
      </c>
      <c r="K113" s="162"/>
      <c r="L113" s="162"/>
    </row>
    <row r="114" spans="2:12">
      <c r="B114" s="181"/>
      <c r="C114" s="181"/>
      <c r="D114" s="181"/>
      <c r="E114" s="181"/>
      <c r="F114" s="181"/>
      <c r="G114" s="181"/>
      <c r="H114" s="181"/>
      <c r="I114" s="181"/>
      <c r="J114" s="182"/>
      <c r="K114" s="182"/>
      <c r="L114" s="182"/>
    </row>
    <row r="115" spans="2:12">
      <c r="B115" s="115" t="s">
        <v>61</v>
      </c>
      <c r="C115" s="115"/>
      <c r="D115" s="115"/>
      <c r="E115" s="115"/>
      <c r="F115" s="115"/>
      <c r="G115" s="115"/>
      <c r="H115" s="115"/>
      <c r="I115" s="115"/>
      <c r="J115" s="115"/>
      <c r="K115" s="115"/>
      <c r="L115" s="115"/>
    </row>
    <row r="116" spans="2:12">
      <c r="B116" s="6"/>
      <c r="C116" s="7"/>
      <c r="D116" s="6"/>
      <c r="E116" s="6"/>
      <c r="F116" s="6"/>
      <c r="G116" s="6"/>
      <c r="H116" s="6"/>
      <c r="I116" s="6"/>
      <c r="J116" s="6"/>
      <c r="K116" s="6"/>
      <c r="L116" s="6"/>
    </row>
    <row r="117" spans="2:12">
      <c r="B117" s="55">
        <v>5</v>
      </c>
      <c r="C117" s="185" t="s">
        <v>6</v>
      </c>
      <c r="D117" s="185"/>
      <c r="E117" s="185"/>
      <c r="F117" s="185"/>
      <c r="G117" s="185"/>
      <c r="H117" s="185"/>
      <c r="I117" s="185"/>
      <c r="J117" s="114" t="s">
        <v>31</v>
      </c>
      <c r="K117" s="158"/>
      <c r="L117" s="158"/>
    </row>
    <row r="118" spans="2:12">
      <c r="B118" s="52" t="s">
        <v>23</v>
      </c>
      <c r="C118" s="116" t="s">
        <v>151</v>
      </c>
      <c r="D118" s="116"/>
      <c r="E118" s="116"/>
      <c r="F118" s="116"/>
      <c r="G118" s="116"/>
      <c r="H118" s="116"/>
      <c r="I118" s="116"/>
      <c r="J118" s="186">
        <f>UNIFORMES!E24</f>
        <v>125.54833333333333</v>
      </c>
      <c r="K118" s="155"/>
      <c r="L118" s="155"/>
    </row>
    <row r="119" spans="2:12">
      <c r="B119" s="52" t="s">
        <v>24</v>
      </c>
      <c r="C119" s="116" t="s">
        <v>179</v>
      </c>
      <c r="D119" s="116"/>
      <c r="E119" s="116"/>
      <c r="F119" s="116"/>
      <c r="G119" s="116"/>
      <c r="H119" s="116"/>
      <c r="I119" s="116"/>
      <c r="J119" s="186">
        <f>MATERIAL!F15</f>
        <v>9.1991666666666667</v>
      </c>
      <c r="K119" s="155"/>
      <c r="L119" s="155"/>
    </row>
    <row r="120" spans="2:12">
      <c r="B120" s="52" t="s">
        <v>25</v>
      </c>
      <c r="C120" s="116" t="s">
        <v>181</v>
      </c>
      <c r="D120" s="116"/>
      <c r="E120" s="116"/>
      <c r="F120" s="116"/>
      <c r="G120" s="116"/>
      <c r="H120" s="116"/>
      <c r="I120" s="116"/>
      <c r="J120" s="186">
        <f>EQUIPAMENTOS!E14*80%/96</f>
        <v>2.1185166666666668</v>
      </c>
      <c r="K120" s="155"/>
      <c r="L120" s="155"/>
    </row>
    <row r="121" spans="2:12">
      <c r="B121" s="52" t="s">
        <v>26</v>
      </c>
      <c r="C121" s="116" t="s">
        <v>182</v>
      </c>
      <c r="D121" s="116"/>
      <c r="E121" s="116"/>
      <c r="F121" s="116"/>
      <c r="G121" s="116"/>
      <c r="H121" s="116"/>
      <c r="I121" s="116"/>
      <c r="J121" s="186">
        <f>EQUIPAMENTOS!E14*0.5%</f>
        <v>1.27111</v>
      </c>
      <c r="K121" s="155"/>
      <c r="L121" s="155"/>
    </row>
    <row r="122" spans="2:12">
      <c r="B122" s="158" t="s">
        <v>37</v>
      </c>
      <c r="C122" s="158"/>
      <c r="D122" s="158"/>
      <c r="E122" s="158"/>
      <c r="F122" s="158"/>
      <c r="G122" s="158"/>
      <c r="H122" s="158"/>
      <c r="I122" s="158"/>
      <c r="J122" s="109">
        <f>SUM(J118:L121)</f>
        <v>138.13712666666666</v>
      </c>
      <c r="K122" s="106"/>
      <c r="L122" s="106"/>
    </row>
    <row r="123" spans="2:12">
      <c r="B123" s="6"/>
      <c r="C123" s="7"/>
      <c r="D123" s="6"/>
      <c r="E123" s="6"/>
      <c r="F123" s="6"/>
      <c r="G123" s="6"/>
      <c r="H123" s="6"/>
      <c r="I123" s="6"/>
      <c r="J123" s="6"/>
      <c r="K123" s="6"/>
      <c r="L123" s="6"/>
    </row>
    <row r="124" spans="2:12">
      <c r="B124" s="115" t="s">
        <v>62</v>
      </c>
      <c r="C124" s="115"/>
      <c r="D124" s="115"/>
      <c r="E124" s="115"/>
      <c r="F124" s="115"/>
      <c r="G124" s="115"/>
      <c r="H124" s="115"/>
      <c r="I124" s="115"/>
      <c r="J124" s="115"/>
      <c r="K124" s="115"/>
      <c r="L124" s="115"/>
    </row>
    <row r="125" spans="2:12">
      <c r="B125" s="6"/>
      <c r="C125" s="7"/>
      <c r="D125" s="6"/>
      <c r="E125" s="6"/>
      <c r="F125" s="6"/>
      <c r="G125" s="6"/>
      <c r="H125" s="6"/>
      <c r="I125" s="6"/>
      <c r="J125" s="6"/>
      <c r="K125" s="6"/>
      <c r="L125" s="6"/>
    </row>
    <row r="126" spans="2:12">
      <c r="B126" s="55">
        <v>6</v>
      </c>
      <c r="C126" s="190" t="s">
        <v>14</v>
      </c>
      <c r="D126" s="190"/>
      <c r="E126" s="190"/>
      <c r="F126" s="190"/>
      <c r="G126" s="190"/>
      <c r="H126" s="190"/>
      <c r="I126" s="190"/>
      <c r="J126" s="36" t="s">
        <v>112</v>
      </c>
      <c r="K126" s="143" t="s">
        <v>3</v>
      </c>
      <c r="L126" s="145"/>
    </row>
    <row r="127" spans="2:12" ht="12.75" customHeight="1">
      <c r="B127" s="52" t="s">
        <v>23</v>
      </c>
      <c r="C127" s="116" t="s">
        <v>63</v>
      </c>
      <c r="D127" s="116"/>
      <c r="E127" s="116"/>
      <c r="F127" s="116"/>
      <c r="G127" s="116"/>
      <c r="H127" s="116"/>
      <c r="I127" s="116"/>
      <c r="J127" s="11">
        <v>0.05</v>
      </c>
      <c r="K127" s="128">
        <f>$J$143*J127</f>
        <v>326.46432118083339</v>
      </c>
      <c r="L127" s="129"/>
    </row>
    <row r="128" spans="2:12">
      <c r="B128" s="52" t="s">
        <v>24</v>
      </c>
      <c r="C128" s="191" t="s">
        <v>64</v>
      </c>
      <c r="D128" s="191"/>
      <c r="E128" s="191"/>
      <c r="F128" s="191"/>
      <c r="G128" s="191"/>
      <c r="H128" s="191"/>
      <c r="I128" s="191"/>
      <c r="J128" s="12">
        <v>6.7900000000000002E-2</v>
      </c>
      <c r="K128" s="128">
        <f>($J$143+$K$127)*J128</f>
        <v>465.50547557175031</v>
      </c>
      <c r="L128" s="129"/>
    </row>
    <row r="129" spans="2:12">
      <c r="B129" s="52" t="s">
        <v>25</v>
      </c>
      <c r="C129" s="192" t="s">
        <v>65</v>
      </c>
      <c r="D129" s="193"/>
      <c r="E129" s="193"/>
      <c r="F129" s="193"/>
      <c r="G129" s="193"/>
      <c r="H129" s="193"/>
      <c r="I129" s="194"/>
      <c r="J129" s="13"/>
      <c r="K129" s="128"/>
      <c r="L129" s="129"/>
    </row>
    <row r="130" spans="2:12" ht="27.75" customHeight="1">
      <c r="B130" s="52"/>
      <c r="C130" s="116" t="s">
        <v>183</v>
      </c>
      <c r="D130" s="116"/>
      <c r="E130" s="116"/>
      <c r="F130" s="116"/>
      <c r="G130" s="116"/>
      <c r="H130" s="116"/>
      <c r="I130" s="116"/>
      <c r="J130" s="14">
        <v>9.2499999999999999E-2</v>
      </c>
      <c r="K130" s="170">
        <f>(($J$143+$K$127+$K$128)/(1-($J$130+$J$131+$J$132))*J130)</f>
        <v>789.75650190572094</v>
      </c>
      <c r="L130" s="129"/>
    </row>
    <row r="131" spans="2:12" ht="12.75" customHeight="1">
      <c r="B131" s="52"/>
      <c r="C131" s="116" t="s">
        <v>66</v>
      </c>
      <c r="D131" s="116"/>
      <c r="E131" s="116"/>
      <c r="F131" s="116"/>
      <c r="G131" s="116"/>
      <c r="H131" s="116"/>
      <c r="I131" s="116"/>
      <c r="J131" s="12">
        <v>0</v>
      </c>
      <c r="K131" s="170">
        <f>(($J$143+$K$127+$K$128)/(1-($J$130+$J$131+$J$132))*J131)</f>
        <v>0</v>
      </c>
      <c r="L131" s="129"/>
    </row>
    <row r="132" spans="2:12" ht="12.75" customHeight="1">
      <c r="B132" s="52"/>
      <c r="C132" s="116" t="s">
        <v>85</v>
      </c>
      <c r="D132" s="116"/>
      <c r="E132" s="116"/>
      <c r="F132" s="116"/>
      <c r="G132" s="116"/>
      <c r="H132" s="116"/>
      <c r="I132" s="116"/>
      <c r="J132" s="8">
        <v>0.05</v>
      </c>
      <c r="K132" s="170">
        <f>(($J$143+$K$127+$K$128)/(1-($J$130+$J$131+$J$132))*J132)</f>
        <v>426.89540643552482</v>
      </c>
      <c r="L132" s="129"/>
    </row>
    <row r="133" spans="2:12">
      <c r="B133" s="126" t="s">
        <v>10</v>
      </c>
      <c r="C133" s="126"/>
      <c r="D133" s="126"/>
      <c r="E133" s="126"/>
      <c r="F133" s="126"/>
      <c r="G133" s="126"/>
      <c r="H133" s="126"/>
      <c r="I133" s="126"/>
      <c r="J133" s="42">
        <f>SUM(J127:J132)</f>
        <v>0.26040000000000002</v>
      </c>
      <c r="K133" s="195">
        <f>SUM(K127:K132)</f>
        <v>2008.6217050938294</v>
      </c>
      <c r="L133" s="196"/>
    </row>
    <row r="134" spans="2:12">
      <c r="B134" s="6"/>
      <c r="C134" s="7"/>
      <c r="D134" s="6"/>
      <c r="E134" s="6"/>
      <c r="F134" s="6"/>
      <c r="G134" s="6"/>
      <c r="H134" s="6"/>
      <c r="I134" s="6"/>
      <c r="J134" s="6"/>
      <c r="K134" s="6"/>
      <c r="L134" s="6"/>
    </row>
    <row r="135" spans="2:12">
      <c r="B135" s="115" t="s">
        <v>113</v>
      </c>
      <c r="C135" s="115"/>
      <c r="D135" s="115"/>
      <c r="E135" s="115"/>
      <c r="F135" s="115"/>
      <c r="G135" s="115"/>
      <c r="H135" s="115"/>
      <c r="I135" s="115"/>
      <c r="J135" s="115"/>
      <c r="K135" s="115"/>
      <c r="L135" s="115"/>
    </row>
    <row r="136" spans="2:12">
      <c r="B136" s="6"/>
      <c r="C136" s="7"/>
      <c r="D136" s="6"/>
      <c r="E136" s="6"/>
      <c r="F136" s="6"/>
      <c r="G136" s="6"/>
      <c r="H136" s="30"/>
      <c r="I136" s="6"/>
      <c r="J136" s="6"/>
      <c r="K136" s="6"/>
      <c r="L136" s="6"/>
    </row>
    <row r="137" spans="2:12">
      <c r="B137" s="143" t="s">
        <v>15</v>
      </c>
      <c r="C137" s="144"/>
      <c r="D137" s="144"/>
      <c r="E137" s="144"/>
      <c r="F137" s="144"/>
      <c r="G137" s="144"/>
      <c r="H137" s="144"/>
      <c r="I137" s="145"/>
      <c r="J137" s="126" t="s">
        <v>31</v>
      </c>
      <c r="K137" s="126"/>
      <c r="L137" s="126"/>
    </row>
    <row r="138" spans="2:12">
      <c r="B138" s="52" t="s">
        <v>23</v>
      </c>
      <c r="C138" s="116" t="s">
        <v>30</v>
      </c>
      <c r="D138" s="116"/>
      <c r="E138" s="116"/>
      <c r="F138" s="116"/>
      <c r="G138" s="116"/>
      <c r="H138" s="116"/>
      <c r="I138" s="116"/>
      <c r="J138" s="161">
        <f>$J$37</f>
        <v>2935.9589999999998</v>
      </c>
      <c r="K138" s="161"/>
      <c r="L138" s="161"/>
    </row>
    <row r="139" spans="2:12">
      <c r="B139" s="52" t="s">
        <v>24</v>
      </c>
      <c r="C139" s="116" t="s">
        <v>38</v>
      </c>
      <c r="D139" s="116"/>
      <c r="E139" s="116"/>
      <c r="F139" s="116"/>
      <c r="G139" s="116"/>
      <c r="H139" s="116"/>
      <c r="I139" s="116"/>
      <c r="J139" s="161">
        <f>$J$76</f>
        <v>3053.6979037000001</v>
      </c>
      <c r="K139" s="161"/>
      <c r="L139" s="161"/>
    </row>
    <row r="140" spans="2:12">
      <c r="B140" s="52" t="s">
        <v>25</v>
      </c>
      <c r="C140" s="116" t="s">
        <v>54</v>
      </c>
      <c r="D140" s="116"/>
      <c r="E140" s="116"/>
      <c r="F140" s="116"/>
      <c r="G140" s="116"/>
      <c r="H140" s="116"/>
      <c r="I140" s="116"/>
      <c r="J140" s="161">
        <f>$K$87</f>
        <v>195.65230775999999</v>
      </c>
      <c r="K140" s="161"/>
      <c r="L140" s="161"/>
    </row>
    <row r="141" spans="2:12">
      <c r="B141" s="52" t="s">
        <v>26</v>
      </c>
      <c r="C141" s="116" t="s">
        <v>55</v>
      </c>
      <c r="D141" s="116"/>
      <c r="E141" s="116"/>
      <c r="F141" s="116"/>
      <c r="G141" s="116"/>
      <c r="H141" s="116"/>
      <c r="I141" s="116"/>
      <c r="J141" s="161">
        <f>$J$113</f>
        <v>205.84008548999998</v>
      </c>
      <c r="K141" s="161"/>
      <c r="L141" s="161"/>
    </row>
    <row r="142" spans="2:12">
      <c r="B142" s="52" t="s">
        <v>27</v>
      </c>
      <c r="C142" s="116" t="s">
        <v>61</v>
      </c>
      <c r="D142" s="116"/>
      <c r="E142" s="116"/>
      <c r="F142" s="116"/>
      <c r="G142" s="116"/>
      <c r="H142" s="116"/>
      <c r="I142" s="116"/>
      <c r="J142" s="151">
        <f>$J$122</f>
        <v>138.13712666666666</v>
      </c>
      <c r="K142" s="151"/>
      <c r="L142" s="151"/>
    </row>
    <row r="143" spans="2:12">
      <c r="B143" s="126" t="s">
        <v>67</v>
      </c>
      <c r="C143" s="126"/>
      <c r="D143" s="126"/>
      <c r="E143" s="126"/>
      <c r="F143" s="126"/>
      <c r="G143" s="126"/>
      <c r="H143" s="126"/>
      <c r="I143" s="126"/>
      <c r="J143" s="162">
        <f>SUM(J138:J142)</f>
        <v>6529.286423616667</v>
      </c>
      <c r="K143" s="162"/>
      <c r="L143" s="162"/>
    </row>
    <row r="144" spans="2:12">
      <c r="B144" s="52" t="s">
        <v>28</v>
      </c>
      <c r="C144" s="116" t="s">
        <v>62</v>
      </c>
      <c r="D144" s="116"/>
      <c r="E144" s="116"/>
      <c r="F144" s="116"/>
      <c r="G144" s="116"/>
      <c r="H144" s="116"/>
      <c r="I144" s="116"/>
      <c r="J144" s="151">
        <f>$K$133</f>
        <v>2008.6217050938294</v>
      </c>
      <c r="K144" s="151"/>
      <c r="L144" s="151"/>
    </row>
    <row r="145" spans="2:12">
      <c r="B145" s="106" t="s">
        <v>68</v>
      </c>
      <c r="C145" s="106"/>
      <c r="D145" s="106"/>
      <c r="E145" s="106"/>
      <c r="F145" s="106"/>
      <c r="G145" s="106"/>
      <c r="H145" s="106"/>
      <c r="I145" s="106"/>
      <c r="J145" s="107">
        <f>$J$143+$J$144</f>
        <v>8537.9081287104964</v>
      </c>
      <c r="K145" s="108"/>
      <c r="L145" s="109"/>
    </row>
    <row r="146" spans="2:12">
      <c r="B146" s="106" t="s">
        <v>116</v>
      </c>
      <c r="C146" s="106"/>
      <c r="D146" s="106"/>
      <c r="E146" s="106"/>
      <c r="F146" s="106"/>
      <c r="G146" s="106"/>
      <c r="H146" s="106"/>
      <c r="I146" s="106"/>
      <c r="J146" s="107">
        <f>J145*1</f>
        <v>8537.9081287104964</v>
      </c>
      <c r="K146" s="108"/>
      <c r="L146" s="109"/>
    </row>
    <row r="147" spans="2:12">
      <c r="B147" s="106" t="s">
        <v>117</v>
      </c>
      <c r="C147" s="106"/>
      <c r="D147" s="106"/>
      <c r="E147" s="106"/>
      <c r="F147" s="106"/>
      <c r="G147" s="106"/>
      <c r="H147" s="106"/>
      <c r="I147" s="106"/>
      <c r="J147" s="107">
        <f>J146*12</f>
        <v>102454.89754452596</v>
      </c>
      <c r="K147" s="108"/>
      <c r="L147" s="109"/>
    </row>
  </sheetData>
  <mergeCells count="231">
    <mergeCell ref="B6:F6"/>
    <mergeCell ref="G6:L6"/>
    <mergeCell ref="B8:L8"/>
    <mergeCell ref="C9:I9"/>
    <mergeCell ref="J9:L9"/>
    <mergeCell ref="C10:I10"/>
    <mergeCell ref="J10:L10"/>
    <mergeCell ref="B2:L2"/>
    <mergeCell ref="B3:F3"/>
    <mergeCell ref="G3:L3"/>
    <mergeCell ref="B4:F4"/>
    <mergeCell ref="G4:L4"/>
    <mergeCell ref="B5:F5"/>
    <mergeCell ref="G5:I5"/>
    <mergeCell ref="K5:L5"/>
    <mergeCell ref="C18:I18"/>
    <mergeCell ref="J18:L18"/>
    <mergeCell ref="C19:I19"/>
    <mergeCell ref="J19:L19"/>
    <mergeCell ref="C20:I20"/>
    <mergeCell ref="J20:L20"/>
    <mergeCell ref="C11:I11"/>
    <mergeCell ref="J11:L11"/>
    <mergeCell ref="C12:I12"/>
    <mergeCell ref="J12:L12"/>
    <mergeCell ref="B16:L16"/>
    <mergeCell ref="C17:I17"/>
    <mergeCell ref="J17:L17"/>
    <mergeCell ref="C24:I24"/>
    <mergeCell ref="J24:L24"/>
    <mergeCell ref="C25:I25"/>
    <mergeCell ref="J25:L25"/>
    <mergeCell ref="B27:L27"/>
    <mergeCell ref="B29:L29"/>
    <mergeCell ref="C21:I21"/>
    <mergeCell ref="J21:L21"/>
    <mergeCell ref="C22:I22"/>
    <mergeCell ref="J22:L22"/>
    <mergeCell ref="C23:I23"/>
    <mergeCell ref="J23:L23"/>
    <mergeCell ref="C33:I33"/>
    <mergeCell ref="J33:L33"/>
    <mergeCell ref="C34:I34"/>
    <mergeCell ref="J34:L34"/>
    <mergeCell ref="C35:I35"/>
    <mergeCell ref="J35:L35"/>
    <mergeCell ref="C30:I30"/>
    <mergeCell ref="J30:L30"/>
    <mergeCell ref="C31:I31"/>
    <mergeCell ref="J31:L31"/>
    <mergeCell ref="C32:I32"/>
    <mergeCell ref="J32:L32"/>
    <mergeCell ref="B41:L41"/>
    <mergeCell ref="C42:I42"/>
    <mergeCell ref="K42:L42"/>
    <mergeCell ref="C43:I43"/>
    <mergeCell ref="K43:L43"/>
    <mergeCell ref="C44:I44"/>
    <mergeCell ref="K44:L44"/>
    <mergeCell ref="C36:I36"/>
    <mergeCell ref="J36:L36"/>
    <mergeCell ref="C37:I37"/>
    <mergeCell ref="J37:L37"/>
    <mergeCell ref="C38:F38"/>
    <mergeCell ref="B39:L39"/>
    <mergeCell ref="C50:I50"/>
    <mergeCell ref="K50:L50"/>
    <mergeCell ref="C51:I51"/>
    <mergeCell ref="K51:L51"/>
    <mergeCell ref="C52:I52"/>
    <mergeCell ref="K52:L52"/>
    <mergeCell ref="B45:I45"/>
    <mergeCell ref="K45:L45"/>
    <mergeCell ref="B47:L47"/>
    <mergeCell ref="C48:I48"/>
    <mergeCell ref="K48:L48"/>
    <mergeCell ref="C49:I49"/>
    <mergeCell ref="K49:L49"/>
    <mergeCell ref="C56:I56"/>
    <mergeCell ref="K56:L56"/>
    <mergeCell ref="C57:I57"/>
    <mergeCell ref="K57:L57"/>
    <mergeCell ref="C58:I58"/>
    <mergeCell ref="B60:L60"/>
    <mergeCell ref="C53:I53"/>
    <mergeCell ref="K53:L53"/>
    <mergeCell ref="C54:I54"/>
    <mergeCell ref="K54:L54"/>
    <mergeCell ref="C55:I55"/>
    <mergeCell ref="K55:L55"/>
    <mergeCell ref="C64:I64"/>
    <mergeCell ref="J64:L64"/>
    <mergeCell ref="C65:I65"/>
    <mergeCell ref="J65:L65"/>
    <mergeCell ref="C66:I66"/>
    <mergeCell ref="J66:L66"/>
    <mergeCell ref="C61:I61"/>
    <mergeCell ref="J61:L61"/>
    <mergeCell ref="C62:I62"/>
    <mergeCell ref="J62:L62"/>
    <mergeCell ref="C63:I63"/>
    <mergeCell ref="J63:L63"/>
    <mergeCell ref="B71:L71"/>
    <mergeCell ref="C72:I72"/>
    <mergeCell ref="J72:L72"/>
    <mergeCell ref="C73:I73"/>
    <mergeCell ref="J73:L73"/>
    <mergeCell ref="C74:I74"/>
    <mergeCell ref="J74:L74"/>
    <mergeCell ref="C67:I67"/>
    <mergeCell ref="J67:L67"/>
    <mergeCell ref="C68:I68"/>
    <mergeCell ref="J68:L68"/>
    <mergeCell ref="B69:I69"/>
    <mergeCell ref="J69:L69"/>
    <mergeCell ref="C81:I81"/>
    <mergeCell ref="K81:L81"/>
    <mergeCell ref="C82:I82"/>
    <mergeCell ref="K82:L82"/>
    <mergeCell ref="C83:I83"/>
    <mergeCell ref="K83:L83"/>
    <mergeCell ref="C75:I75"/>
    <mergeCell ref="J75:L75"/>
    <mergeCell ref="B76:I76"/>
    <mergeCell ref="J76:L76"/>
    <mergeCell ref="B78:L78"/>
    <mergeCell ref="C80:I80"/>
    <mergeCell ref="K80:L80"/>
    <mergeCell ref="B87:I87"/>
    <mergeCell ref="K87:L87"/>
    <mergeCell ref="B89:L89"/>
    <mergeCell ref="B91:L91"/>
    <mergeCell ref="C92:I92"/>
    <mergeCell ref="K92:L92"/>
    <mergeCell ref="C84:I84"/>
    <mergeCell ref="K84:L84"/>
    <mergeCell ref="C85:I85"/>
    <mergeCell ref="K85:L85"/>
    <mergeCell ref="C86:I86"/>
    <mergeCell ref="K86:L86"/>
    <mergeCell ref="C96:I96"/>
    <mergeCell ref="K96:L96"/>
    <mergeCell ref="C97:I97"/>
    <mergeCell ref="K97:L97"/>
    <mergeCell ref="C98:I98"/>
    <mergeCell ref="K98:L98"/>
    <mergeCell ref="C93:I93"/>
    <mergeCell ref="K93:L93"/>
    <mergeCell ref="C94:I94"/>
    <mergeCell ref="K94:L94"/>
    <mergeCell ref="C95:I95"/>
    <mergeCell ref="K95:L95"/>
    <mergeCell ref="B102:I102"/>
    <mergeCell ref="K102:L102"/>
    <mergeCell ref="B104:L104"/>
    <mergeCell ref="C105:I105"/>
    <mergeCell ref="J105:L105"/>
    <mergeCell ref="C106:I106"/>
    <mergeCell ref="J106:L106"/>
    <mergeCell ref="C99:I99"/>
    <mergeCell ref="K99:L99"/>
    <mergeCell ref="C100:I100"/>
    <mergeCell ref="K100:L100"/>
    <mergeCell ref="C101:I101"/>
    <mergeCell ref="K101:L101"/>
    <mergeCell ref="C112:I112"/>
    <mergeCell ref="J112:L112"/>
    <mergeCell ref="B113:I113"/>
    <mergeCell ref="J113:L113"/>
    <mergeCell ref="B114:I114"/>
    <mergeCell ref="J114:L114"/>
    <mergeCell ref="B107:I107"/>
    <mergeCell ref="J107:L107"/>
    <mergeCell ref="B109:L109"/>
    <mergeCell ref="C110:I110"/>
    <mergeCell ref="J110:L110"/>
    <mergeCell ref="C111:I111"/>
    <mergeCell ref="J111:L111"/>
    <mergeCell ref="C120:I120"/>
    <mergeCell ref="J120:L120"/>
    <mergeCell ref="C121:I121"/>
    <mergeCell ref="J121:L121"/>
    <mergeCell ref="B122:I122"/>
    <mergeCell ref="J122:L122"/>
    <mergeCell ref="B115:L115"/>
    <mergeCell ref="C117:I117"/>
    <mergeCell ref="J117:L117"/>
    <mergeCell ref="C118:I118"/>
    <mergeCell ref="J118:L118"/>
    <mergeCell ref="C119:I119"/>
    <mergeCell ref="J119:L119"/>
    <mergeCell ref="C129:I129"/>
    <mergeCell ref="K129:L129"/>
    <mergeCell ref="C130:I130"/>
    <mergeCell ref="K130:L130"/>
    <mergeCell ref="C131:I131"/>
    <mergeCell ref="K131:L131"/>
    <mergeCell ref="B124:L124"/>
    <mergeCell ref="C126:I126"/>
    <mergeCell ref="K126:L126"/>
    <mergeCell ref="C127:I127"/>
    <mergeCell ref="K127:L127"/>
    <mergeCell ref="C128:I128"/>
    <mergeCell ref="K128:L128"/>
    <mergeCell ref="C138:I138"/>
    <mergeCell ref="J138:L138"/>
    <mergeCell ref="C139:I139"/>
    <mergeCell ref="J139:L139"/>
    <mergeCell ref="C140:I140"/>
    <mergeCell ref="J140:L140"/>
    <mergeCell ref="C132:I132"/>
    <mergeCell ref="K132:L132"/>
    <mergeCell ref="B133:I133"/>
    <mergeCell ref="K133:L133"/>
    <mergeCell ref="B135:L135"/>
    <mergeCell ref="B137:I137"/>
    <mergeCell ref="J137:L137"/>
    <mergeCell ref="B147:I147"/>
    <mergeCell ref="J147:L147"/>
    <mergeCell ref="C144:I144"/>
    <mergeCell ref="J144:L144"/>
    <mergeCell ref="B145:I145"/>
    <mergeCell ref="J145:L145"/>
    <mergeCell ref="B146:I146"/>
    <mergeCell ref="J146:L146"/>
    <mergeCell ref="C141:I141"/>
    <mergeCell ref="J141:L141"/>
    <mergeCell ref="C142:I142"/>
    <mergeCell ref="J142:L142"/>
    <mergeCell ref="B143:I143"/>
    <mergeCell ref="J143:L143"/>
  </mergeCells>
  <pageMargins left="0.511811024" right="0.511811024" top="0.78740157499999996" bottom="0.78740157499999996" header="0.31496062000000002" footer="0.31496062000000002"/>
  <pageSetup paperSize="9" orientation="portrait" verticalDpi="597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tabSelected="1" workbookViewId="0">
      <selection activeCell="J12" sqref="J12"/>
    </sheetView>
  </sheetViews>
  <sheetFormatPr defaultRowHeight="12.75"/>
  <cols>
    <col min="1" max="1" width="18.42578125" customWidth="1"/>
    <col min="2" max="2" width="15.5703125" customWidth="1"/>
    <col min="3" max="3" width="14" bestFit="1" customWidth="1"/>
    <col min="4" max="4" width="12.42578125" bestFit="1" customWidth="1"/>
    <col min="5" max="6" width="13.5703125" bestFit="1" customWidth="1"/>
    <col min="7" max="7" width="13.42578125" customWidth="1"/>
  </cols>
  <sheetData>
    <row r="1" spans="1:6" ht="13.5" thickBot="1"/>
    <row r="2" spans="1:6" ht="26.25" customHeight="1" thickBot="1">
      <c r="A2" s="209" t="s">
        <v>210</v>
      </c>
      <c r="B2" s="210"/>
      <c r="C2" s="210"/>
      <c r="D2" s="210"/>
      <c r="E2" s="210"/>
      <c r="F2" s="211"/>
    </row>
    <row r="4" spans="1:6" ht="12.75" customHeight="1">
      <c r="A4" s="208" t="s">
        <v>188</v>
      </c>
      <c r="B4" s="208"/>
      <c r="C4" s="208"/>
      <c r="D4" s="208"/>
      <c r="E4" s="208"/>
      <c r="F4" s="208"/>
    </row>
    <row r="5" spans="1:6">
      <c r="A5" s="97" t="s">
        <v>189</v>
      </c>
      <c r="B5" s="97" t="s">
        <v>190</v>
      </c>
      <c r="C5" s="97" t="s">
        <v>191</v>
      </c>
      <c r="D5" s="97" t="s">
        <v>192</v>
      </c>
      <c r="E5" s="97" t="s">
        <v>199</v>
      </c>
      <c r="F5" s="97" t="s">
        <v>200</v>
      </c>
    </row>
    <row r="6" spans="1:6">
      <c r="A6" s="69" t="s">
        <v>193</v>
      </c>
      <c r="B6" s="98">
        <f>'VIGILANTE ARMADO DIURNO 12X36'!J138</f>
        <v>2935.9589999999998</v>
      </c>
      <c r="C6" s="98">
        <f>'VIGILANTE ARMADO NOTURNO 12X36'!J138</f>
        <v>3571.96601164</v>
      </c>
      <c r="D6" s="98">
        <f>'VIGILANTE DESARMADO DIURNO 44h'!J138</f>
        <v>2935.9589999999998</v>
      </c>
      <c r="E6" s="98">
        <f>'FISCAL ARMADO DIURNO 12X36'!J138</f>
        <v>3521.596</v>
      </c>
      <c r="F6" s="98">
        <f>'FISCAL ARMADO NOTURNO 12X36'!J138</f>
        <v>4284.4676028266667</v>
      </c>
    </row>
    <row r="7" spans="1:6" ht="25.5">
      <c r="A7" s="96" t="s">
        <v>194</v>
      </c>
      <c r="B7" s="98">
        <f>'VIGILANTE ARMADO DIURNO 12X36'!J139</f>
        <v>3039.0550577909089</v>
      </c>
      <c r="C7" s="98">
        <f>'VIGILANTE ARMADO NOTURNO 12X36'!J139</f>
        <v>3515.907461913961</v>
      </c>
      <c r="D7" s="98">
        <f>'VIGILANTE DESARMADO DIURNO 44h'!J139</f>
        <v>3053.6979037000001</v>
      </c>
      <c r="E7" s="98">
        <f>'FISCAL ARMADO DIURNO 12X36'!J139</f>
        <v>3464.6306900727277</v>
      </c>
      <c r="F7" s="98">
        <f>'FISCAL ARMADO NOTURNO 12X36'!J139</f>
        <v>4036.5963179102155</v>
      </c>
    </row>
    <row r="8" spans="1:6">
      <c r="A8" s="69" t="s">
        <v>195</v>
      </c>
      <c r="B8" s="98">
        <f>'VIGILANTE ARMADO DIURNO 12X36'!J140</f>
        <v>195.65230775999999</v>
      </c>
      <c r="C8" s="98">
        <f>'VIGILANTE ARMADO NOTURNO 12X36'!J140</f>
        <v>238.03581501568962</v>
      </c>
      <c r="D8" s="98">
        <f>'VIGILANTE DESARMADO DIURNO 44h'!J140</f>
        <v>195.65230775999999</v>
      </c>
      <c r="E8" s="98">
        <f>'FISCAL ARMADO DIURNO 12X36'!J140</f>
        <v>234.67915744000001</v>
      </c>
      <c r="F8" s="98">
        <f>'FISCAL ARMADO NOTURNO 12X36'!J140</f>
        <v>285.51692105236913</v>
      </c>
    </row>
    <row r="9" spans="1:6" ht="27.75" customHeight="1">
      <c r="A9" s="96" t="s">
        <v>196</v>
      </c>
      <c r="B9" s="98">
        <f>'VIGILANTE ARMADO DIURNO 12X36'!J141</f>
        <v>205.84008548999998</v>
      </c>
      <c r="C9" s="98">
        <f>'VIGILANTE ARMADO NOTURNO 12X36'!J141</f>
        <v>250.43053707608038</v>
      </c>
      <c r="D9" s="98">
        <f>'VIGILANTE DESARMADO DIURNO 44h'!J141</f>
        <v>205.84008548999998</v>
      </c>
      <c r="E9" s="98">
        <f>'FISCAL ARMADO DIURNO 12X36'!J141</f>
        <v>246.89909555999998</v>
      </c>
      <c r="F9" s="98">
        <f>'FISCAL ARMADO NOTURNO 12X36'!J141</f>
        <v>300.38402363417759</v>
      </c>
    </row>
    <row r="10" spans="1:6">
      <c r="A10" s="69" t="s">
        <v>6</v>
      </c>
      <c r="B10" s="98">
        <f>'VIGILANTE ARMADO DIURNO 12X36'!J142</f>
        <v>205.63749999999999</v>
      </c>
      <c r="C10" s="98">
        <f>'VIGILANTE ARMADO NOTURNO 12X36'!J142</f>
        <v>205.63749999999999</v>
      </c>
      <c r="D10" s="98">
        <f>'VIGILANTE DESARMADO DIURNO 44h'!J142</f>
        <v>138.13712666666666</v>
      </c>
      <c r="E10" s="98">
        <f>'FISCAL ARMADO DIURNO 12X36'!J142</f>
        <v>209.79183333333333</v>
      </c>
      <c r="F10" s="98">
        <f>'FISCAL ARMADO NOTURNO 12X36'!J142</f>
        <v>209.79183333333333</v>
      </c>
    </row>
    <row r="11" spans="1:6" ht="25.5">
      <c r="A11" s="96" t="s">
        <v>14</v>
      </c>
      <c r="B11" s="98">
        <f>'VIGILANTE ARMADO DIURNO 12X36'!J144</f>
        <v>2024.8824064896053</v>
      </c>
      <c r="C11" s="98">
        <f>'VIGILANTE ARMADO NOTURNO 12X36'!J144</f>
        <v>2393.9903307506888</v>
      </c>
      <c r="D11" s="98">
        <f>'VIGILANTE DESARMADO DIURNO 44h'!J144</f>
        <v>2008.6217050938294</v>
      </c>
      <c r="E11" s="98">
        <f>'FISCAL ARMADO DIURNO 12X36'!J144</f>
        <v>2361.879465460102</v>
      </c>
      <c r="F11" s="98">
        <f>'FISCAL ARMADO NOTURNO 12X36'!J144</f>
        <v>2804.6120505522335</v>
      </c>
    </row>
    <row r="12" spans="1:6" ht="25.5">
      <c r="A12" s="96" t="s">
        <v>198</v>
      </c>
      <c r="B12" s="98"/>
      <c r="C12" s="98"/>
      <c r="D12" s="98"/>
      <c r="E12" s="98"/>
      <c r="F12" s="98"/>
    </row>
    <row r="13" spans="1:6" ht="25.5">
      <c r="A13" s="101" t="s">
        <v>197</v>
      </c>
      <c r="B13" s="102">
        <f>SUM(B6:B12)</f>
        <v>8607.0263575305144</v>
      </c>
      <c r="C13" s="102">
        <f>SUM(C6:C12)</f>
        <v>10175.96765639642</v>
      </c>
      <c r="D13" s="102">
        <f>SUM(D6:D12)</f>
        <v>8537.9081287104964</v>
      </c>
      <c r="E13" s="102">
        <f>SUM(E6:E12)</f>
        <v>10039.476241866165</v>
      </c>
      <c r="F13" s="102">
        <f>SUM(F6:F12)</f>
        <v>11921.368749308996</v>
      </c>
    </row>
    <row r="14" spans="1:6" ht="27" customHeight="1">
      <c r="A14" s="99" t="s">
        <v>201</v>
      </c>
      <c r="B14" s="100">
        <f>B13*2</f>
        <v>17214.052715061029</v>
      </c>
      <c r="C14" s="100">
        <f>C13*2</f>
        <v>20351.935312792841</v>
      </c>
      <c r="D14" s="100">
        <f>D13</f>
        <v>8537.9081287104964</v>
      </c>
      <c r="E14" s="100">
        <f>E13*2</f>
        <v>20078.95248373233</v>
      </c>
      <c r="F14" s="100">
        <f>F13*2</f>
        <v>23842.737498617993</v>
      </c>
    </row>
    <row r="15" spans="1:6" ht="25.5">
      <c r="A15" s="99" t="s">
        <v>202</v>
      </c>
      <c r="B15" s="69">
        <v>11</v>
      </c>
      <c r="C15" s="69">
        <v>11</v>
      </c>
      <c r="D15" s="69">
        <v>5</v>
      </c>
      <c r="E15" s="69">
        <v>1</v>
      </c>
      <c r="F15" s="69">
        <v>1</v>
      </c>
    </row>
    <row r="16" spans="1:6">
      <c r="A16" s="99" t="s">
        <v>203</v>
      </c>
      <c r="B16" s="100">
        <f>B15*B14</f>
        <v>189354.57986567132</v>
      </c>
      <c r="C16" s="100">
        <f>C15*C14</f>
        <v>223871.28844072126</v>
      </c>
      <c r="D16" s="100">
        <f>D15*D14</f>
        <v>42689.540643552478</v>
      </c>
      <c r="E16" s="100">
        <f>E15*E14</f>
        <v>20078.95248373233</v>
      </c>
      <c r="F16" s="100">
        <f>F15*F14</f>
        <v>23842.737498617993</v>
      </c>
    </row>
    <row r="17" spans="1:6" ht="25.5">
      <c r="A17" s="99" t="s">
        <v>205</v>
      </c>
      <c r="B17" s="203">
        <f>SUM(B16:F16)</f>
        <v>499837.09893229534</v>
      </c>
      <c r="C17" s="203"/>
      <c r="D17" s="203"/>
      <c r="E17" s="203"/>
      <c r="F17" s="203"/>
    </row>
    <row r="18" spans="1:6" ht="25.5">
      <c r="A18" s="99" t="s">
        <v>204</v>
      </c>
      <c r="B18" s="204">
        <f>B17*12</f>
        <v>5998045.1871875441</v>
      </c>
      <c r="C18" s="205"/>
      <c r="D18" s="205"/>
      <c r="E18" s="205"/>
      <c r="F18" s="205"/>
    </row>
    <row r="19" spans="1:6" ht="25.5">
      <c r="A19" s="99" t="s">
        <v>206</v>
      </c>
      <c r="B19" s="206">
        <f>SUM(B16:D16)</f>
        <v>455915.40894994506</v>
      </c>
      <c r="C19" s="207"/>
      <c r="D19" s="207"/>
      <c r="E19" s="207"/>
      <c r="F19" s="207"/>
    </row>
    <row r="20" spans="1:6" ht="25.5">
      <c r="A20" s="99" t="s">
        <v>207</v>
      </c>
      <c r="B20" s="206">
        <f>B19*12</f>
        <v>5470984.9073993405</v>
      </c>
      <c r="C20" s="207"/>
      <c r="D20" s="207"/>
      <c r="E20" s="207"/>
      <c r="F20" s="207"/>
    </row>
  </sheetData>
  <mergeCells count="6">
    <mergeCell ref="A2:F2"/>
    <mergeCell ref="B17:F17"/>
    <mergeCell ref="B18:F18"/>
    <mergeCell ref="B19:F19"/>
    <mergeCell ref="B20:F20"/>
    <mergeCell ref="A4:F4"/>
  </mergeCells>
  <pageMargins left="0.511811024" right="0.511811024" top="0.78740157499999996" bottom="0.78740157499999996" header="0.31496062000000002" footer="0.31496062000000002"/>
  <pageSetup paperSize="9" orientation="portrait" r:id="rId1"/>
  <ignoredErrors>
    <ignoredError sqref="B19 D14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>
      <selection activeCell="G14" sqref="G14"/>
    </sheetView>
  </sheetViews>
  <sheetFormatPr defaultRowHeight="12.75"/>
  <cols>
    <col min="1" max="1" width="5.28515625" customWidth="1"/>
    <col min="2" max="2" width="24" bestFit="1" customWidth="1"/>
    <col min="3" max="3" width="12.85546875" bestFit="1" customWidth="1"/>
    <col min="4" max="4" width="23" bestFit="1" customWidth="1"/>
    <col min="5" max="5" width="22.5703125" bestFit="1" customWidth="1"/>
  </cols>
  <sheetData>
    <row r="1" spans="1:5" ht="13.5" thickBot="1"/>
    <row r="2" spans="1:5" ht="15.75" thickBot="1">
      <c r="A2" s="212" t="s">
        <v>128</v>
      </c>
      <c r="B2" s="213"/>
      <c r="C2" s="213"/>
      <c r="D2" s="213"/>
      <c r="E2" s="214"/>
    </row>
    <row r="3" spans="1:5" ht="13.5" thickBot="1"/>
    <row r="4" spans="1:5" ht="15.75" thickBot="1">
      <c r="A4" s="56" t="s">
        <v>129</v>
      </c>
      <c r="B4" s="57" t="s">
        <v>130</v>
      </c>
      <c r="C4" s="57" t="s">
        <v>131</v>
      </c>
      <c r="D4" s="57" t="s">
        <v>132</v>
      </c>
      <c r="E4" s="57" t="s">
        <v>133</v>
      </c>
    </row>
    <row r="5" spans="1:5">
      <c r="A5" s="16">
        <v>1</v>
      </c>
      <c r="B5" s="58" t="s">
        <v>134</v>
      </c>
      <c r="C5" s="59">
        <v>4</v>
      </c>
      <c r="D5" s="60">
        <v>84.66</v>
      </c>
      <c r="E5" s="61">
        <f t="shared" ref="E5:E10" si="0">D5*C5</f>
        <v>338.64</v>
      </c>
    </row>
    <row r="6" spans="1:5">
      <c r="A6" s="16">
        <v>2</v>
      </c>
      <c r="B6" s="62" t="s">
        <v>135</v>
      </c>
      <c r="C6" s="63">
        <v>4</v>
      </c>
      <c r="D6" s="64">
        <v>33.35</v>
      </c>
      <c r="E6" s="65">
        <f t="shared" si="0"/>
        <v>133.4</v>
      </c>
    </row>
    <row r="7" spans="1:5">
      <c r="A7" s="16">
        <v>3</v>
      </c>
      <c r="B7" s="62" t="s">
        <v>136</v>
      </c>
      <c r="C7" s="63">
        <v>4</v>
      </c>
      <c r="D7" s="64">
        <v>4.9800000000000004</v>
      </c>
      <c r="E7" s="65">
        <f t="shared" si="0"/>
        <v>19.920000000000002</v>
      </c>
    </row>
    <row r="8" spans="1:5">
      <c r="A8" s="16">
        <v>4</v>
      </c>
      <c r="B8" s="62" t="s">
        <v>137</v>
      </c>
      <c r="C8" s="63">
        <v>1</v>
      </c>
      <c r="D8" s="64">
        <v>140.91999999999999</v>
      </c>
      <c r="E8" s="65">
        <f t="shared" si="0"/>
        <v>140.91999999999999</v>
      </c>
    </row>
    <row r="9" spans="1:5">
      <c r="A9" s="16">
        <v>5</v>
      </c>
      <c r="B9" s="62" t="s">
        <v>138</v>
      </c>
      <c r="C9" s="63">
        <v>1</v>
      </c>
      <c r="D9" s="64">
        <v>93.39</v>
      </c>
      <c r="E9" s="65">
        <f t="shared" si="0"/>
        <v>93.39</v>
      </c>
    </row>
    <row r="10" spans="1:5" ht="13.5" thickBot="1">
      <c r="A10" s="16">
        <v>6</v>
      </c>
      <c r="B10" s="62" t="s">
        <v>139</v>
      </c>
      <c r="C10" s="63">
        <v>1</v>
      </c>
      <c r="D10" s="64">
        <v>15.49</v>
      </c>
      <c r="E10" s="65">
        <f t="shared" si="0"/>
        <v>15.49</v>
      </c>
    </row>
    <row r="11" spans="1:5" ht="15.75" thickBot="1">
      <c r="A11" s="215" t="s">
        <v>140</v>
      </c>
      <c r="B11" s="216"/>
      <c r="C11" s="216"/>
      <c r="D11" s="216"/>
      <c r="E11" s="66">
        <f>SUM(E5:E10)</f>
        <v>741.76</v>
      </c>
    </row>
    <row r="12" spans="1:5" ht="15.75" thickBot="1">
      <c r="A12" s="212" t="s">
        <v>141</v>
      </c>
      <c r="B12" s="213"/>
      <c r="C12" s="213"/>
      <c r="D12" s="214"/>
      <c r="E12" s="67">
        <f>E11/12</f>
        <v>61.813333333333333</v>
      </c>
    </row>
    <row r="13" spans="1:5" ht="13.5" thickBot="1"/>
    <row r="14" spans="1:5" ht="15.75" thickBot="1">
      <c r="A14" s="212" t="s">
        <v>142</v>
      </c>
      <c r="B14" s="213"/>
      <c r="C14" s="213"/>
      <c r="D14" s="213"/>
      <c r="E14" s="214"/>
    </row>
    <row r="15" spans="1:5" ht="13.5" thickBot="1"/>
    <row r="16" spans="1:5" ht="15.75" thickBot="1">
      <c r="A16" s="57" t="s">
        <v>129</v>
      </c>
      <c r="B16" s="57" t="s">
        <v>130</v>
      </c>
      <c r="C16" s="57" t="s">
        <v>143</v>
      </c>
      <c r="D16" s="57" t="s">
        <v>132</v>
      </c>
      <c r="E16" s="57" t="s">
        <v>133</v>
      </c>
    </row>
    <row r="17" spans="1:5">
      <c r="A17" s="59">
        <v>7</v>
      </c>
      <c r="B17" s="68" t="s">
        <v>144</v>
      </c>
      <c r="C17" s="59">
        <v>2</v>
      </c>
      <c r="D17" s="60">
        <v>272.83</v>
      </c>
      <c r="E17" s="60">
        <f t="shared" ref="E17:E22" si="1">C17*D17</f>
        <v>545.66</v>
      </c>
    </row>
    <row r="18" spans="1:5">
      <c r="A18" s="63">
        <v>8</v>
      </c>
      <c r="B18" s="69" t="s">
        <v>145</v>
      </c>
      <c r="C18" s="63">
        <v>4</v>
      </c>
      <c r="D18" s="64">
        <v>92</v>
      </c>
      <c r="E18" s="60">
        <f t="shared" si="1"/>
        <v>368</v>
      </c>
    </row>
    <row r="19" spans="1:5">
      <c r="A19" s="63">
        <v>9</v>
      </c>
      <c r="B19" s="69" t="s">
        <v>135</v>
      </c>
      <c r="C19" s="63">
        <v>4</v>
      </c>
      <c r="D19" s="64">
        <v>74.62</v>
      </c>
      <c r="E19" s="60">
        <f t="shared" si="1"/>
        <v>298.48</v>
      </c>
    </row>
    <row r="20" spans="1:5">
      <c r="A20" s="63">
        <v>10</v>
      </c>
      <c r="B20" s="69" t="s">
        <v>146</v>
      </c>
      <c r="C20" s="63">
        <v>1</v>
      </c>
      <c r="D20" s="64">
        <v>53.68</v>
      </c>
      <c r="E20" s="60">
        <f t="shared" si="1"/>
        <v>53.68</v>
      </c>
    </row>
    <row r="21" spans="1:5">
      <c r="A21" s="63">
        <v>11</v>
      </c>
      <c r="B21" s="69" t="s">
        <v>147</v>
      </c>
      <c r="C21" s="63">
        <v>2</v>
      </c>
      <c r="D21" s="64">
        <v>105.02</v>
      </c>
      <c r="E21" s="60">
        <f t="shared" si="1"/>
        <v>210.04</v>
      </c>
    </row>
    <row r="22" spans="1:5" ht="13.5" thickBot="1">
      <c r="A22" s="70">
        <v>12</v>
      </c>
      <c r="B22" s="71" t="s">
        <v>148</v>
      </c>
      <c r="C22" s="70">
        <v>4</v>
      </c>
      <c r="D22" s="72">
        <v>7.68</v>
      </c>
      <c r="E22" s="60">
        <f t="shared" si="1"/>
        <v>30.72</v>
      </c>
    </row>
    <row r="23" spans="1:5" ht="15.75" thickBot="1">
      <c r="A23" s="212" t="s">
        <v>149</v>
      </c>
      <c r="B23" s="213"/>
      <c r="C23" s="213"/>
      <c r="D23" s="214"/>
      <c r="E23" s="67">
        <f>SUM(E17:E22)</f>
        <v>1506.58</v>
      </c>
    </row>
    <row r="24" spans="1:5" ht="15.75" thickBot="1">
      <c r="A24" s="212" t="s">
        <v>150</v>
      </c>
      <c r="B24" s="213"/>
      <c r="C24" s="213"/>
      <c r="D24" s="214"/>
      <c r="E24" s="73">
        <f>E23/12</f>
        <v>125.54833333333333</v>
      </c>
    </row>
  </sheetData>
  <mergeCells count="6">
    <mergeCell ref="A24:D24"/>
    <mergeCell ref="A2:E2"/>
    <mergeCell ref="A11:D11"/>
    <mergeCell ref="A12:D12"/>
    <mergeCell ref="A14:E14"/>
    <mergeCell ref="A23:D23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F14" sqref="F14:H14"/>
    </sheetView>
  </sheetViews>
  <sheetFormatPr defaultRowHeight="12.75"/>
  <cols>
    <col min="1" max="1" width="5.28515625" customWidth="1"/>
    <col min="2" max="2" width="22.140625" bestFit="1" customWidth="1"/>
    <col min="3" max="3" width="6.42578125" customWidth="1"/>
    <col min="4" max="4" width="9.5703125" customWidth="1"/>
    <col min="5" max="5" width="10.5703125" customWidth="1"/>
    <col min="6" max="6" width="10.140625" customWidth="1"/>
    <col min="7" max="7" width="12.42578125" customWidth="1"/>
    <col min="8" max="8" width="11.28515625" customWidth="1"/>
  </cols>
  <sheetData>
    <row r="1" spans="1:8" ht="13.5" thickBot="1"/>
    <row r="2" spans="1:8" ht="15.75" thickBot="1">
      <c r="A2" s="212" t="s">
        <v>180</v>
      </c>
      <c r="B2" s="213"/>
      <c r="C2" s="213"/>
      <c r="D2" s="213"/>
      <c r="E2" s="213"/>
      <c r="F2" s="213"/>
      <c r="G2" s="213"/>
      <c r="H2" s="214"/>
    </row>
    <row r="3" spans="1:8" ht="13.5" thickBot="1"/>
    <row r="4" spans="1:8" ht="62.25" customHeight="1" thickBot="1">
      <c r="A4" s="57" t="s">
        <v>129</v>
      </c>
      <c r="B4" s="57" t="s">
        <v>152</v>
      </c>
      <c r="C4" s="74" t="s">
        <v>166</v>
      </c>
      <c r="D4" s="74" t="s">
        <v>132</v>
      </c>
      <c r="E4" s="85" t="s">
        <v>167</v>
      </c>
      <c r="F4" s="85" t="s">
        <v>168</v>
      </c>
      <c r="G4" s="85" t="s">
        <v>169</v>
      </c>
      <c r="H4" s="85" t="s">
        <v>170</v>
      </c>
    </row>
    <row r="5" spans="1:8">
      <c r="A5" s="86">
        <v>13</v>
      </c>
      <c r="B5" s="68" t="s">
        <v>171</v>
      </c>
      <c r="C5" s="59">
        <v>48</v>
      </c>
      <c r="D5" s="60">
        <v>55.13</v>
      </c>
      <c r="E5" s="60">
        <f t="shared" ref="E5:E11" si="0">D5/12</f>
        <v>4.5941666666666672</v>
      </c>
      <c r="F5" s="60">
        <f>E5</f>
        <v>4.5941666666666672</v>
      </c>
      <c r="G5" s="60">
        <f>E5</f>
        <v>4.5941666666666672</v>
      </c>
      <c r="H5" s="61"/>
    </row>
    <row r="6" spans="1:8">
      <c r="A6" s="86">
        <v>14</v>
      </c>
      <c r="B6" s="69" t="s">
        <v>172</v>
      </c>
      <c r="C6" s="63">
        <v>48</v>
      </c>
      <c r="D6" s="64">
        <v>1148.67</v>
      </c>
      <c r="E6" s="64">
        <f t="shared" si="0"/>
        <v>95.722500000000011</v>
      </c>
      <c r="F6" s="64">
        <f>E6</f>
        <v>95.722500000000011</v>
      </c>
      <c r="G6" s="64">
        <f t="shared" ref="G6:G11" si="1">E6</f>
        <v>95.722500000000011</v>
      </c>
      <c r="H6" s="65"/>
    </row>
    <row r="7" spans="1:8">
      <c r="A7" s="86">
        <v>15</v>
      </c>
      <c r="B7" s="69" t="s">
        <v>173</v>
      </c>
      <c r="C7" s="63">
        <v>48</v>
      </c>
      <c r="D7" s="64">
        <v>180.5</v>
      </c>
      <c r="E7" s="64">
        <f t="shared" si="0"/>
        <v>15.041666666666666</v>
      </c>
      <c r="F7" s="64">
        <f>E7</f>
        <v>15.041666666666666</v>
      </c>
      <c r="G7" s="64">
        <f>E7</f>
        <v>15.041666666666666</v>
      </c>
      <c r="H7" s="65"/>
    </row>
    <row r="8" spans="1:8">
      <c r="A8" s="86">
        <v>16</v>
      </c>
      <c r="B8" s="69" t="s">
        <v>114</v>
      </c>
      <c r="C8" s="63">
        <v>1</v>
      </c>
      <c r="D8" s="64">
        <v>12.83</v>
      </c>
      <c r="E8" s="64">
        <f t="shared" si="0"/>
        <v>1.0691666666666666</v>
      </c>
      <c r="F8" s="64"/>
      <c r="G8" s="64">
        <f>E8</f>
        <v>1.0691666666666666</v>
      </c>
      <c r="H8" s="65"/>
    </row>
    <row r="9" spans="1:8">
      <c r="A9" s="87">
        <v>17</v>
      </c>
      <c r="B9" s="69" t="s">
        <v>115</v>
      </c>
      <c r="C9" s="63">
        <v>48</v>
      </c>
      <c r="D9" s="64">
        <v>10.46</v>
      </c>
      <c r="E9" s="64">
        <f t="shared" si="0"/>
        <v>0.8716666666666667</v>
      </c>
      <c r="F9" s="64">
        <f>E9</f>
        <v>0.8716666666666667</v>
      </c>
      <c r="G9" s="64">
        <f t="shared" si="1"/>
        <v>0.8716666666666667</v>
      </c>
      <c r="H9" s="65"/>
    </row>
    <row r="10" spans="1:8">
      <c r="A10" s="87">
        <v>18</v>
      </c>
      <c r="B10" s="81" t="s">
        <v>174</v>
      </c>
      <c r="C10" s="88">
        <v>53</v>
      </c>
      <c r="D10" s="64">
        <v>97.73</v>
      </c>
      <c r="E10" s="64">
        <f t="shared" si="0"/>
        <v>8.144166666666667</v>
      </c>
      <c r="F10" s="64">
        <f>E10</f>
        <v>8.144166666666667</v>
      </c>
      <c r="G10" s="89">
        <f t="shared" si="1"/>
        <v>8.144166666666667</v>
      </c>
      <c r="H10" s="65">
        <f>E10</f>
        <v>8.144166666666667</v>
      </c>
    </row>
    <row r="11" spans="1:8">
      <c r="A11" s="87">
        <v>19</v>
      </c>
      <c r="B11" s="90" t="s">
        <v>175</v>
      </c>
      <c r="C11" s="91">
        <v>53</v>
      </c>
      <c r="D11" s="92">
        <v>12.66</v>
      </c>
      <c r="E11" s="93">
        <f t="shared" si="0"/>
        <v>1.0549999999999999</v>
      </c>
      <c r="F11" s="94">
        <f>E11</f>
        <v>1.0549999999999999</v>
      </c>
      <c r="G11" s="94">
        <f t="shared" si="1"/>
        <v>1.0549999999999999</v>
      </c>
      <c r="H11" s="95">
        <f>E11</f>
        <v>1.0549999999999999</v>
      </c>
    </row>
    <row r="12" spans="1:8" ht="13.5" thickBot="1">
      <c r="A12" s="83"/>
      <c r="B12" s="83"/>
      <c r="C12" s="83"/>
      <c r="D12" s="83"/>
    </row>
    <row r="13" spans="1:8" ht="15.75" thickBot="1">
      <c r="A13" s="217" t="s">
        <v>176</v>
      </c>
      <c r="B13" s="217"/>
      <c r="C13" s="217"/>
      <c r="D13" s="217"/>
      <c r="E13" s="217"/>
      <c r="F13" s="218">
        <f>SUM(F5:F11)</f>
        <v>125.42916666666669</v>
      </c>
      <c r="G13" s="217"/>
      <c r="H13" s="217"/>
    </row>
    <row r="14" spans="1:8" ht="15.75" thickBot="1">
      <c r="A14" s="217" t="s">
        <v>177</v>
      </c>
      <c r="B14" s="217"/>
      <c r="C14" s="217"/>
      <c r="D14" s="217"/>
      <c r="E14" s="217"/>
      <c r="F14" s="218">
        <f>SUM(G5:G11)</f>
        <v>126.49833333333335</v>
      </c>
      <c r="G14" s="217"/>
      <c r="H14" s="217"/>
    </row>
    <row r="15" spans="1:8" ht="15.75" thickBot="1">
      <c r="A15" s="217" t="s">
        <v>178</v>
      </c>
      <c r="B15" s="217"/>
      <c r="C15" s="217"/>
      <c r="D15" s="217"/>
      <c r="E15" s="217"/>
      <c r="F15" s="218">
        <f>SUM(H5:H11)</f>
        <v>9.1991666666666667</v>
      </c>
      <c r="G15" s="217"/>
      <c r="H15" s="217"/>
    </row>
    <row r="16" spans="1:8">
      <c r="A16" s="83"/>
      <c r="B16" s="83"/>
      <c r="C16" s="83"/>
      <c r="D16" s="83"/>
    </row>
    <row r="17" spans="1:4">
      <c r="A17" s="83"/>
      <c r="B17" s="83"/>
      <c r="C17" s="83"/>
      <c r="D17" s="83"/>
    </row>
    <row r="18" spans="1:4">
      <c r="A18" s="83"/>
      <c r="B18" s="83"/>
      <c r="C18" s="83"/>
      <c r="D18" s="83"/>
    </row>
    <row r="19" spans="1:4">
      <c r="A19" s="83"/>
      <c r="B19" s="83"/>
      <c r="C19" s="83"/>
      <c r="D19" s="83"/>
    </row>
    <row r="22" spans="1:4">
      <c r="D22" s="10"/>
    </row>
  </sheetData>
  <mergeCells count="7">
    <mergeCell ref="A15:E15"/>
    <mergeCell ref="F15:H15"/>
    <mergeCell ref="A2:H2"/>
    <mergeCell ref="A13:E13"/>
    <mergeCell ref="F13:H13"/>
    <mergeCell ref="A14:E14"/>
    <mergeCell ref="F14:H14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E13" sqref="E13:G13"/>
    </sheetView>
  </sheetViews>
  <sheetFormatPr defaultRowHeight="12.75"/>
  <cols>
    <col min="1" max="1" width="5.140625" customWidth="1"/>
    <col min="2" max="2" width="19.42578125" bestFit="1" customWidth="1"/>
    <col min="3" max="3" width="6.140625" bestFit="1" customWidth="1"/>
    <col min="4" max="4" width="9.5703125" customWidth="1"/>
    <col min="5" max="5" width="14.42578125" customWidth="1"/>
    <col min="6" max="6" width="11.7109375" customWidth="1"/>
    <col min="7" max="7" width="13" customWidth="1"/>
  </cols>
  <sheetData>
    <row r="1" spans="1:7" ht="13.5" thickBot="1"/>
    <row r="2" spans="1:7" ht="15.75" thickBot="1">
      <c r="A2" s="212" t="s">
        <v>186</v>
      </c>
      <c r="B2" s="213"/>
      <c r="C2" s="213"/>
      <c r="D2" s="213"/>
      <c r="E2" s="213"/>
      <c r="F2" s="213"/>
      <c r="G2" s="214"/>
    </row>
    <row r="3" spans="1:7" ht="13.5" thickBot="1"/>
    <row r="4" spans="1:7" ht="92.25" customHeight="1" thickBot="1">
      <c r="A4" s="57" t="s">
        <v>129</v>
      </c>
      <c r="B4" s="57" t="s">
        <v>152</v>
      </c>
      <c r="C4" s="57" t="s">
        <v>153</v>
      </c>
      <c r="D4" s="74" t="s">
        <v>132</v>
      </c>
      <c r="E4" s="75" t="s">
        <v>154</v>
      </c>
      <c r="F4" s="75" t="s">
        <v>155</v>
      </c>
      <c r="G4" s="75" t="s">
        <v>156</v>
      </c>
    </row>
    <row r="5" spans="1:7">
      <c r="A5" s="76">
        <v>20</v>
      </c>
      <c r="B5" s="68" t="s">
        <v>157</v>
      </c>
      <c r="C5" s="68">
        <v>12</v>
      </c>
      <c r="D5" s="60">
        <v>4105.97</v>
      </c>
      <c r="E5" s="64">
        <f>D5</f>
        <v>4105.97</v>
      </c>
      <c r="F5" s="64">
        <f t="shared" ref="F5:F10" si="0">D5</f>
        <v>4105.97</v>
      </c>
      <c r="G5" s="65"/>
    </row>
    <row r="6" spans="1:7">
      <c r="A6" s="76">
        <v>21</v>
      </c>
      <c r="B6" s="68" t="s">
        <v>158</v>
      </c>
      <c r="C6" s="68">
        <v>84</v>
      </c>
      <c r="D6" s="60">
        <v>2.8</v>
      </c>
      <c r="E6" s="64">
        <f>7*D6</f>
        <v>19.599999999999998</v>
      </c>
      <c r="F6" s="64">
        <f>7*D6</f>
        <v>19.599999999999998</v>
      </c>
      <c r="G6" s="65"/>
    </row>
    <row r="7" spans="1:7">
      <c r="A7" s="76">
        <v>22</v>
      </c>
      <c r="B7" s="69" t="s">
        <v>159</v>
      </c>
      <c r="C7" s="69">
        <v>12</v>
      </c>
      <c r="D7" s="64">
        <v>100.42</v>
      </c>
      <c r="E7" s="64">
        <f>D7</f>
        <v>100.42</v>
      </c>
      <c r="F7" s="64">
        <f t="shared" si="0"/>
        <v>100.42</v>
      </c>
      <c r="G7" s="65"/>
    </row>
    <row r="8" spans="1:7">
      <c r="A8" s="76">
        <v>23</v>
      </c>
      <c r="B8" s="69" t="s">
        <v>160</v>
      </c>
      <c r="C8" s="69">
        <v>12</v>
      </c>
      <c r="D8" s="64">
        <v>21.4</v>
      </c>
      <c r="E8" s="64">
        <f>D8</f>
        <v>21.4</v>
      </c>
      <c r="F8" s="64">
        <f>D8</f>
        <v>21.4</v>
      </c>
      <c r="G8" s="65"/>
    </row>
    <row r="9" spans="1:7">
      <c r="A9" s="77">
        <v>24</v>
      </c>
      <c r="B9" s="71" t="s">
        <v>161</v>
      </c>
      <c r="C9" s="71">
        <v>13</v>
      </c>
      <c r="D9" s="72">
        <v>1271.1099999999999</v>
      </c>
      <c r="E9" s="72">
        <f>D9</f>
        <v>1271.1099999999999</v>
      </c>
      <c r="F9" s="72">
        <f t="shared" si="0"/>
        <v>1271.1099999999999</v>
      </c>
      <c r="G9" s="78">
        <f>D9/5</f>
        <v>254.22199999999998</v>
      </c>
    </row>
    <row r="10" spans="1:7" ht="15">
      <c r="A10" s="79">
        <v>25</v>
      </c>
      <c r="B10" s="80" t="s">
        <v>162</v>
      </c>
      <c r="C10" s="81">
        <v>1</v>
      </c>
      <c r="D10" s="64">
        <v>925.55</v>
      </c>
      <c r="E10" s="64"/>
      <c r="F10" s="64">
        <f t="shared" si="0"/>
        <v>925.55</v>
      </c>
      <c r="G10" s="65"/>
    </row>
    <row r="11" spans="1:7" ht="15.75" thickBot="1">
      <c r="A11" s="82"/>
      <c r="B11" s="82"/>
      <c r="C11" s="82"/>
      <c r="D11" s="82"/>
    </row>
    <row r="12" spans="1:7" ht="15.75" thickBot="1">
      <c r="A12" s="212" t="s">
        <v>163</v>
      </c>
      <c r="B12" s="213"/>
      <c r="C12" s="213"/>
      <c r="D12" s="214"/>
      <c r="E12" s="218">
        <f>SUM(E5:E10)/4</f>
        <v>1379.625</v>
      </c>
      <c r="F12" s="218"/>
      <c r="G12" s="218"/>
    </row>
    <row r="13" spans="1:7" ht="15.75" thickBot="1">
      <c r="A13" s="212" t="s">
        <v>164</v>
      </c>
      <c r="B13" s="213"/>
      <c r="C13" s="213"/>
      <c r="D13" s="214"/>
      <c r="E13" s="218">
        <f>SUM(F5:F10)/4</f>
        <v>1611.0125</v>
      </c>
      <c r="F13" s="218"/>
      <c r="G13" s="218"/>
    </row>
    <row r="14" spans="1:7" ht="15.75" thickBot="1">
      <c r="A14" s="212" t="s">
        <v>165</v>
      </c>
      <c r="B14" s="213"/>
      <c r="C14" s="213"/>
      <c r="D14" s="214"/>
      <c r="E14" s="218">
        <f>SUM(G5:G10)</f>
        <v>254.22199999999998</v>
      </c>
      <c r="F14" s="218"/>
      <c r="G14" s="218"/>
    </row>
    <row r="15" spans="1:7">
      <c r="A15" s="83"/>
      <c r="B15" s="83"/>
      <c r="C15" s="83"/>
      <c r="D15" s="83"/>
    </row>
    <row r="16" spans="1:7" ht="15">
      <c r="A16" s="84"/>
      <c r="B16" s="84"/>
      <c r="C16" s="84"/>
      <c r="D16" s="84"/>
    </row>
    <row r="17" spans="1:4">
      <c r="A17" s="83"/>
      <c r="B17" s="83"/>
      <c r="C17" s="83"/>
      <c r="D17" s="83"/>
    </row>
    <row r="18" spans="1:4">
      <c r="A18" s="83"/>
      <c r="B18" s="83"/>
      <c r="C18" s="83"/>
      <c r="D18" s="83"/>
    </row>
    <row r="19" spans="1:4">
      <c r="A19" s="83"/>
      <c r="B19" s="83"/>
      <c r="C19" s="83"/>
      <c r="D19" s="83"/>
    </row>
    <row r="20" spans="1:4">
      <c r="A20" s="83"/>
      <c r="B20" s="83"/>
      <c r="C20" s="83"/>
      <c r="D20" s="83"/>
    </row>
  </sheetData>
  <mergeCells count="7">
    <mergeCell ref="A2:G2"/>
    <mergeCell ref="A12:D12"/>
    <mergeCell ref="E12:G12"/>
    <mergeCell ref="A13:D13"/>
    <mergeCell ref="E13:G13"/>
    <mergeCell ref="A14:D14"/>
    <mergeCell ref="E14:G1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5</vt:i4>
      </vt:variant>
    </vt:vector>
  </HeadingPairs>
  <TitlesOfParts>
    <vt:vector size="14" baseType="lpstr">
      <vt:lpstr>VIGILANTE ARMADO NOTURNO 12X36</vt:lpstr>
      <vt:lpstr>VIGILANTE ARMADO DIURNO 12X36</vt:lpstr>
      <vt:lpstr>FISCAL ARMADO NOTURNO 12X36</vt:lpstr>
      <vt:lpstr>FISCAL ARMADO DIURNO 12X36</vt:lpstr>
      <vt:lpstr>VIGILANTE DESARMADO DIURNO 44h</vt:lpstr>
      <vt:lpstr>TABELA RESUMO</vt:lpstr>
      <vt:lpstr>UNIFORMES</vt:lpstr>
      <vt:lpstr>MATERIAL</vt:lpstr>
      <vt:lpstr>EQUIPAMENTOS</vt:lpstr>
      <vt:lpstr>'FISCAL ARMADO DIURNO 12X36'!Area_de_impressao</vt:lpstr>
      <vt:lpstr>'FISCAL ARMADO NOTURNO 12X36'!Area_de_impressao</vt:lpstr>
      <vt:lpstr>'VIGILANTE ARMADO DIURNO 12X36'!Area_de_impressao</vt:lpstr>
      <vt:lpstr>'VIGILANTE ARMADO NOTURNO 12X36'!Area_de_impressao</vt:lpstr>
      <vt:lpstr>'VIGILANTE DESARMADO DIURNO 44h'!Area_de_impressao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Brito Paiva</dc:creator>
  <cp:lastModifiedBy>Antonio Carlos Da Silva Bentes</cp:lastModifiedBy>
  <cp:lastPrinted>2019-02-12T18:24:07Z</cp:lastPrinted>
  <dcterms:created xsi:type="dcterms:W3CDTF">2016-09-02T16:32:58Z</dcterms:created>
  <dcterms:modified xsi:type="dcterms:W3CDTF">2021-01-05T18:48:57Z</dcterms:modified>
</cp:coreProperties>
</file>